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480" yWindow="105" windowWidth="18195" windowHeight="10815"/>
  </bookViews>
  <sheets>
    <sheet name="Паспорт" sheetId="4" r:id="rId1"/>
    <sheet name="Приложение 1" sheetId="1" r:id="rId2"/>
    <sheet name="Приложение 2" sheetId="8" r:id="rId3"/>
    <sheet name="Приложение 3" sheetId="10" r:id="rId4"/>
    <sheet name="Приложение 4" sheetId="9" r:id="rId5"/>
  </sheets>
  <definedNames>
    <definedName name="OLE_LINK1" localSheetId="1">'Приложение 1'!$A$7</definedName>
    <definedName name="_xlnm.Print_Titles" localSheetId="1">'Приложение 1'!$7:$9</definedName>
    <definedName name="_xlnm.Print_Titles" localSheetId="2">'Приложение 2'!$5:$7</definedName>
    <definedName name="_xlnm.Print_Area" localSheetId="1">'Приложение 1'!$A$1:$M$125</definedName>
    <definedName name="_xlnm.Print_Area" localSheetId="2">'Приложение 2'!$A$1:$K$44</definedName>
    <definedName name="_xlnm.Print_Area" localSheetId="4">'Приложение 4'!$A$1:$F$114</definedName>
  </definedNames>
  <calcPr calcId="125725"/>
</workbook>
</file>

<file path=xl/calcChain.xml><?xml version="1.0" encoding="utf-8"?>
<calcChain xmlns="http://schemas.openxmlformats.org/spreadsheetml/2006/main">
  <c r="I117" i="1"/>
  <c r="I113" s="1"/>
  <c r="I33"/>
  <c r="I30" s="1"/>
  <c r="E114" i="9"/>
  <c r="E113"/>
  <c r="E112"/>
  <c r="E111"/>
  <c r="E110"/>
  <c r="K113" i="1"/>
  <c r="J113"/>
  <c r="I112"/>
  <c r="J16" i="8"/>
  <c r="I16"/>
  <c r="H16"/>
  <c r="F120" i="1"/>
  <c r="F119"/>
  <c r="K118"/>
  <c r="J118"/>
  <c r="I118"/>
  <c r="F118" s="1"/>
  <c r="H118"/>
  <c r="G118"/>
  <c r="E118"/>
  <c r="J17" i="8"/>
  <c r="F17"/>
  <c r="E18" i="9"/>
  <c r="E17"/>
  <c r="E16"/>
  <c r="E15"/>
  <c r="E14"/>
  <c r="E13" s="1"/>
  <c r="I12" i="1"/>
  <c r="I123" s="1"/>
  <c r="I13"/>
  <c r="I14"/>
  <c r="I11"/>
  <c r="I10" s="1"/>
  <c r="I73"/>
  <c r="I70"/>
  <c r="I83"/>
  <c r="F83" s="1"/>
  <c r="I53"/>
  <c r="E46" i="9"/>
  <c r="F24" i="1"/>
  <c r="F23"/>
  <c r="F22"/>
  <c r="F21"/>
  <c r="K20"/>
  <c r="J20"/>
  <c r="I20"/>
  <c r="H20"/>
  <c r="G20"/>
  <c r="F20" s="1"/>
  <c r="E20"/>
  <c r="E26"/>
  <c r="G26"/>
  <c r="H26"/>
  <c r="I26"/>
  <c r="J26"/>
  <c r="K26"/>
  <c r="K25" s="1"/>
  <c r="E27"/>
  <c r="E25" s="1"/>
  <c r="G27"/>
  <c r="G25" s="1"/>
  <c r="H27"/>
  <c r="I27"/>
  <c r="J27"/>
  <c r="J25" s="1"/>
  <c r="K27"/>
  <c r="F27"/>
  <c r="E28"/>
  <c r="G28"/>
  <c r="H28"/>
  <c r="J28"/>
  <c r="K28"/>
  <c r="E29"/>
  <c r="G29"/>
  <c r="H29"/>
  <c r="H25"/>
  <c r="I29"/>
  <c r="J29"/>
  <c r="K29"/>
  <c r="J39" i="8"/>
  <c r="I39"/>
  <c r="H39"/>
  <c r="J37"/>
  <c r="I37"/>
  <c r="H37"/>
  <c r="J112" i="1"/>
  <c r="J110" s="1"/>
  <c r="K112"/>
  <c r="G112"/>
  <c r="H112"/>
  <c r="G113"/>
  <c r="H117"/>
  <c r="H113"/>
  <c r="E84" i="9"/>
  <c r="E83"/>
  <c r="E82"/>
  <c r="E81"/>
  <c r="E80"/>
  <c r="E79"/>
  <c r="J73" i="1"/>
  <c r="J68"/>
  <c r="J115"/>
  <c r="K115"/>
  <c r="K69"/>
  <c r="J69"/>
  <c r="I69"/>
  <c r="H69"/>
  <c r="G69"/>
  <c r="F69"/>
  <c r="H68"/>
  <c r="G68"/>
  <c r="K67"/>
  <c r="J67"/>
  <c r="I67"/>
  <c r="H67"/>
  <c r="G67"/>
  <c r="K66"/>
  <c r="J66"/>
  <c r="I66"/>
  <c r="H66"/>
  <c r="G66"/>
  <c r="F94"/>
  <c r="F93"/>
  <c r="F92"/>
  <c r="F91"/>
  <c r="K90"/>
  <c r="J90"/>
  <c r="I90"/>
  <c r="H90"/>
  <c r="G90"/>
  <c r="F90" s="1"/>
  <c r="E90"/>
  <c r="H102"/>
  <c r="H97"/>
  <c r="H103"/>
  <c r="K103"/>
  <c r="E96" i="9" s="1"/>
  <c r="J103" i="1"/>
  <c r="I103"/>
  <c r="E94" i="9"/>
  <c r="E92"/>
  <c r="E95"/>
  <c r="H98" i="1"/>
  <c r="E68" i="9"/>
  <c r="E69"/>
  <c r="H65" i="1"/>
  <c r="F89"/>
  <c r="F88"/>
  <c r="F87"/>
  <c r="F86"/>
  <c r="K85"/>
  <c r="E78" i="9"/>
  <c r="J85" i="1"/>
  <c r="E77" i="9"/>
  <c r="I85" i="1"/>
  <c r="E76" i="9"/>
  <c r="H85" i="1"/>
  <c r="E75" i="9"/>
  <c r="G85" i="1"/>
  <c r="E74" i="9"/>
  <c r="E85" i="1"/>
  <c r="K99"/>
  <c r="K97"/>
  <c r="K96"/>
  <c r="J99"/>
  <c r="J97"/>
  <c r="J96"/>
  <c r="I99"/>
  <c r="I97"/>
  <c r="I96"/>
  <c r="H99"/>
  <c r="H96"/>
  <c r="G99"/>
  <c r="F99"/>
  <c r="G98"/>
  <c r="G97"/>
  <c r="G96"/>
  <c r="E108" i="9"/>
  <c r="E107"/>
  <c r="E104"/>
  <c r="E102"/>
  <c r="E101"/>
  <c r="E100"/>
  <c r="E99"/>
  <c r="E98"/>
  <c r="E90"/>
  <c r="E89"/>
  <c r="E88"/>
  <c r="E87"/>
  <c r="E86"/>
  <c r="E85" s="1"/>
  <c r="E72"/>
  <c r="E71"/>
  <c r="E66"/>
  <c r="E65"/>
  <c r="E64"/>
  <c r="E63"/>
  <c r="E62"/>
  <c r="E57"/>
  <c r="E56"/>
  <c r="E20"/>
  <c r="E12"/>
  <c r="E11"/>
  <c r="E7" s="1"/>
  <c r="E10"/>
  <c r="E9"/>
  <c r="E8"/>
  <c r="E54"/>
  <c r="E53"/>
  <c r="E52"/>
  <c r="E51"/>
  <c r="E50"/>
  <c r="E48"/>
  <c r="E47"/>
  <c r="E45"/>
  <c r="E44"/>
  <c r="E43" s="1"/>
  <c r="E42"/>
  <c r="E41"/>
  <c r="E40"/>
  <c r="E39"/>
  <c r="E38"/>
  <c r="E36"/>
  <c r="E35"/>
  <c r="E34"/>
  <c r="E33"/>
  <c r="E32"/>
  <c r="E31" s="1"/>
  <c r="E30"/>
  <c r="E29"/>
  <c r="E28"/>
  <c r="E27"/>
  <c r="E25" s="1"/>
  <c r="E26"/>
  <c r="E24"/>
  <c r="E23"/>
  <c r="E21"/>
  <c r="E97" i="1"/>
  <c r="E98"/>
  <c r="E99"/>
  <c r="E96"/>
  <c r="F84"/>
  <c r="F82"/>
  <c r="F81"/>
  <c r="H80"/>
  <c r="G80"/>
  <c r="E80"/>
  <c r="F79"/>
  <c r="F77"/>
  <c r="F76"/>
  <c r="I75"/>
  <c r="H75"/>
  <c r="G75"/>
  <c r="E75"/>
  <c r="E34" i="8"/>
  <c r="F61" i="1"/>
  <c r="H15"/>
  <c r="G15"/>
  <c r="G36"/>
  <c r="G46"/>
  <c r="G56"/>
  <c r="F111"/>
  <c r="K105"/>
  <c r="J105"/>
  <c r="I105"/>
  <c r="H105"/>
  <c r="G105"/>
  <c r="G100"/>
  <c r="F101"/>
  <c r="F104"/>
  <c r="F106"/>
  <c r="F107"/>
  <c r="F108"/>
  <c r="F109"/>
  <c r="E105"/>
  <c r="E100"/>
  <c r="I39"/>
  <c r="I49"/>
  <c r="I59"/>
  <c r="E69"/>
  <c r="E66"/>
  <c r="F74"/>
  <c r="F71"/>
  <c r="E70"/>
  <c r="H60"/>
  <c r="I60"/>
  <c r="J60"/>
  <c r="K60"/>
  <c r="G60"/>
  <c r="F62"/>
  <c r="F63"/>
  <c r="F64"/>
  <c r="E60"/>
  <c r="K59"/>
  <c r="J59"/>
  <c r="H59"/>
  <c r="G59"/>
  <c r="F59" s="1"/>
  <c r="K56"/>
  <c r="J56"/>
  <c r="I56"/>
  <c r="H56"/>
  <c r="E59"/>
  <c r="E56"/>
  <c r="F51"/>
  <c r="F52"/>
  <c r="F54"/>
  <c r="E50"/>
  <c r="H50"/>
  <c r="J50"/>
  <c r="K50"/>
  <c r="G50"/>
  <c r="K49"/>
  <c r="J49"/>
  <c r="H49"/>
  <c r="G49"/>
  <c r="F49" s="1"/>
  <c r="K46"/>
  <c r="J46"/>
  <c r="J45" s="1"/>
  <c r="I46"/>
  <c r="H46"/>
  <c r="E49"/>
  <c r="E46"/>
  <c r="H40"/>
  <c r="I40"/>
  <c r="J40"/>
  <c r="K40"/>
  <c r="G40"/>
  <c r="K39"/>
  <c r="J39"/>
  <c r="H39"/>
  <c r="K36"/>
  <c r="K122" s="1"/>
  <c r="J36"/>
  <c r="I36"/>
  <c r="H36"/>
  <c r="H122" s="1"/>
  <c r="G37"/>
  <c r="F44"/>
  <c r="F41"/>
  <c r="E39"/>
  <c r="E36"/>
  <c r="F34"/>
  <c r="F31"/>
  <c r="G30"/>
  <c r="J30"/>
  <c r="K30"/>
  <c r="E30"/>
  <c r="I15"/>
  <c r="J15"/>
  <c r="K15"/>
  <c r="F19"/>
  <c r="F16"/>
  <c r="F14"/>
  <c r="E14"/>
  <c r="E11"/>
  <c r="E122" s="1"/>
  <c r="E121" s="1"/>
  <c r="F96"/>
  <c r="F42"/>
  <c r="F43"/>
  <c r="K58"/>
  <c r="K57"/>
  <c r="K48"/>
  <c r="K47"/>
  <c r="K38"/>
  <c r="K37"/>
  <c r="K35"/>
  <c r="K13"/>
  <c r="K12"/>
  <c r="K10" s="1"/>
  <c r="F67"/>
  <c r="J58"/>
  <c r="J57"/>
  <c r="J55" s="1"/>
  <c r="J48"/>
  <c r="J47"/>
  <c r="J38"/>
  <c r="J37"/>
  <c r="J13"/>
  <c r="J12"/>
  <c r="J123" s="1"/>
  <c r="I58"/>
  <c r="I57"/>
  <c r="I55"/>
  <c r="I47"/>
  <c r="I38"/>
  <c r="I37"/>
  <c r="H70"/>
  <c r="H58"/>
  <c r="H57"/>
  <c r="H48"/>
  <c r="H47"/>
  <c r="H38"/>
  <c r="H37"/>
  <c r="H13"/>
  <c r="H12"/>
  <c r="H10" s="1"/>
  <c r="G115"/>
  <c r="G70"/>
  <c r="G58"/>
  <c r="F58" s="1"/>
  <c r="F55" s="1"/>
  <c r="G57"/>
  <c r="G48"/>
  <c r="G47"/>
  <c r="G38"/>
  <c r="G13"/>
  <c r="G124" s="1"/>
  <c r="G12"/>
  <c r="E113"/>
  <c r="E112"/>
  <c r="E110" s="1"/>
  <c r="E68"/>
  <c r="E67"/>
  <c r="E65" s="1"/>
  <c r="E58"/>
  <c r="E57"/>
  <c r="E55" s="1"/>
  <c r="E48"/>
  <c r="E47"/>
  <c r="E40"/>
  <c r="E38"/>
  <c r="E35"/>
  <c r="E37"/>
  <c r="E115"/>
  <c r="E15"/>
  <c r="E13"/>
  <c r="E12"/>
  <c r="F17"/>
  <c r="F18"/>
  <c r="F32"/>
  <c r="F72"/>
  <c r="F116"/>
  <c r="H30"/>
  <c r="F60"/>
  <c r="F57"/>
  <c r="K80"/>
  <c r="J80"/>
  <c r="K75"/>
  <c r="J75"/>
  <c r="F75"/>
  <c r="F78"/>
  <c r="F40"/>
  <c r="G55"/>
  <c r="H45"/>
  <c r="J122"/>
  <c r="F12" i="4" s="1"/>
  <c r="F56" i="1"/>
  <c r="E95"/>
  <c r="E45"/>
  <c r="F38"/>
  <c r="F12"/>
  <c r="F39"/>
  <c r="G122"/>
  <c r="C12" i="4" s="1"/>
  <c r="F46" i="1"/>
  <c r="E125"/>
  <c r="G35"/>
  <c r="H35"/>
  <c r="K123"/>
  <c r="G13" i="4" s="1"/>
  <c r="F47" i="1"/>
  <c r="G123"/>
  <c r="I100"/>
  <c r="J98"/>
  <c r="J95"/>
  <c r="J100"/>
  <c r="K98"/>
  <c r="K100"/>
  <c r="F103"/>
  <c r="F66"/>
  <c r="F85"/>
  <c r="I98"/>
  <c r="F98" s="1"/>
  <c r="E93" i="9"/>
  <c r="F105" i="1"/>
  <c r="J70"/>
  <c r="K68"/>
  <c r="K65"/>
  <c r="E59" i="9"/>
  <c r="F102" i="1"/>
  <c r="H100"/>
  <c r="F100"/>
  <c r="E60" i="9"/>
  <c r="K70" i="1"/>
  <c r="F70" s="1"/>
  <c r="E105" i="9"/>
  <c r="E106"/>
  <c r="H125" i="1"/>
  <c r="D15" i="4"/>
  <c r="G110" i="1"/>
  <c r="G125"/>
  <c r="C15" i="4" s="1"/>
  <c r="I125" i="1"/>
  <c r="E15" i="4" s="1"/>
  <c r="K110" i="1"/>
  <c r="F114"/>
  <c r="K125"/>
  <c r="G15" i="4" s="1"/>
  <c r="J125" i="1"/>
  <c r="F15" i="4" s="1"/>
  <c r="F73" i="1"/>
  <c r="E58" i="9"/>
  <c r="E70"/>
  <c r="E67" s="1"/>
  <c r="I68" i="1"/>
  <c r="I65" s="1"/>
  <c r="F65" s="1"/>
  <c r="I80"/>
  <c r="F80" s="1"/>
  <c r="I48"/>
  <c r="F48" s="1"/>
  <c r="I50"/>
  <c r="F50" s="1"/>
  <c r="F53"/>
  <c r="C13" i="4"/>
  <c r="G10" i="1"/>
  <c r="I35"/>
  <c r="F35" s="1"/>
  <c r="K55"/>
  <c r="H55"/>
  <c r="F26"/>
  <c r="E124"/>
  <c r="G45"/>
  <c r="J35"/>
  <c r="E123"/>
  <c r="F37"/>
  <c r="K45"/>
  <c r="I122"/>
  <c r="E12" i="4" s="1"/>
  <c r="G95" i="1"/>
  <c r="G65"/>
  <c r="E73" i="9"/>
  <c r="F36" i="1"/>
  <c r="H115"/>
  <c r="F13"/>
  <c r="E10"/>
  <c r="F15"/>
  <c r="E109" i="9"/>
  <c r="F112" i="1"/>
  <c r="J124"/>
  <c r="F14" i="4"/>
  <c r="F68" i="1"/>
  <c r="J65"/>
  <c r="H95"/>
  <c r="H123"/>
  <c r="F97"/>
  <c r="H110"/>
  <c r="H124"/>
  <c r="D14" i="4" s="1"/>
  <c r="K124" i="1"/>
  <c r="G14" i="4"/>
  <c r="K95" i="1"/>
  <c r="F11"/>
  <c r="F29"/>
  <c r="F125" s="1"/>
  <c r="D13" i="4"/>
  <c r="E22" i="9"/>
  <c r="E19" s="1"/>
  <c r="F33" i="1"/>
  <c r="F30" s="1"/>
  <c r="I28"/>
  <c r="I25" s="1"/>
  <c r="F28"/>
  <c r="F25" s="1"/>
  <c r="I115"/>
  <c r="F115" s="1"/>
  <c r="F117"/>
  <c r="E13" i="4" l="1"/>
  <c r="E11" s="1"/>
  <c r="F123" i="1"/>
  <c r="J121"/>
  <c r="F13" i="4"/>
  <c r="F11" s="1"/>
  <c r="D12"/>
  <c r="B12" s="1"/>
  <c r="F122" i="1"/>
  <c r="H121"/>
  <c r="F113"/>
  <c r="I110"/>
  <c r="F110" s="1"/>
  <c r="K121"/>
  <c r="G12" i="4"/>
  <c r="F124" i="1"/>
  <c r="C14" i="4"/>
  <c r="G121" i="1"/>
  <c r="B15" i="4"/>
  <c r="I45" i="1"/>
  <c r="F45" s="1"/>
  <c r="E103" i="9"/>
  <c r="I95" i="1"/>
  <c r="F95" s="1"/>
  <c r="E61" i="9"/>
  <c r="D11" i="4"/>
  <c r="E91" i="9"/>
  <c r="E37"/>
  <c r="I121" i="1"/>
  <c r="I124"/>
  <c r="E14" i="4" s="1"/>
  <c r="J10" i="1"/>
  <c r="F10" s="1"/>
  <c r="E49" i="9"/>
  <c r="E97"/>
  <c r="G11" i="4"/>
  <c r="E55" i="9"/>
  <c r="E117"/>
  <c r="E119" l="1"/>
  <c r="B13" i="4"/>
  <c r="F121" i="1"/>
  <c r="E118" i="9" s="1"/>
  <c r="B14" i="4"/>
  <c r="B11" s="1"/>
  <c r="C11"/>
</calcChain>
</file>

<file path=xl/sharedStrings.xml><?xml version="1.0" encoding="utf-8"?>
<sst xmlns="http://schemas.openxmlformats.org/spreadsheetml/2006/main" count="763" uniqueCount="320">
  <si>
    <t>№ п/п</t>
  </si>
  <si>
    <t>Ответственный за выполнение мероприятий программы</t>
  </si>
  <si>
    <t>Результаты выполнения мероприятий программы</t>
  </si>
  <si>
    <t>2017-2021 годы</t>
  </si>
  <si>
    <t xml:space="preserve">Итого: </t>
  </si>
  <si>
    <t>Средства бюджета Московской области</t>
  </si>
  <si>
    <t>1.1.</t>
  </si>
  <si>
    <t>2.1.</t>
  </si>
  <si>
    <t>3.</t>
  </si>
  <si>
    <t>4.1.</t>
  </si>
  <si>
    <t>5.</t>
  </si>
  <si>
    <t>Итого:</t>
  </si>
  <si>
    <t>7.</t>
  </si>
  <si>
    <t>Итого по программе</t>
  </si>
  <si>
    <t>Объем финансирования по годам (тыс. руб.)</t>
  </si>
  <si>
    <t>Источники финансирования</t>
  </si>
  <si>
    <t>Мероприятия по реализации программы</t>
  </si>
  <si>
    <t>Сроки исполнения мероприятий</t>
  </si>
  <si>
    <t>Повышение интеллектуально-культурного и духовно-нравственного уровня жителей</t>
  </si>
  <si>
    <t>5.1.</t>
  </si>
  <si>
    <t>Повышение уровня библиотечного обслуживания населения</t>
  </si>
  <si>
    <t>Социальная поддержка граждан, находящихся в трудных жизненных ситуациях</t>
  </si>
  <si>
    <t>7.1.</t>
  </si>
  <si>
    <t>8.1.</t>
  </si>
  <si>
    <t>Перечень мероприятий муниципальной программы</t>
  </si>
  <si>
    <t>Объем финансирования мероприятия в текущем финансовом году (тыс.руб.)</t>
  </si>
  <si>
    <t>«РАЗВИТИЕ КУЛЬТУРНОГО ПРОСТРАНСТВА ГОРОДА ПУШКИНО НА 2017-2021 ГОДЫ»</t>
  </si>
  <si>
    <t>1.</t>
  </si>
  <si>
    <t>Средства федерального бюджета</t>
  </si>
  <si>
    <r>
      <t>Основное мероприятие 1.</t>
    </r>
    <r>
      <rPr>
        <sz val="9.5"/>
        <color indexed="8"/>
        <rFont val="Times New Roman"/>
        <family val="1"/>
        <charset val="204"/>
      </rPr>
      <t xml:space="preserve"> Формирование системы ценностей и исторической памяти населения города Пушкино</t>
    </r>
  </si>
  <si>
    <t>Мероприятие 1. Издание брошюр, буклетов, монографий, книг, фотоальбомов</t>
  </si>
  <si>
    <t>Внебюджетные источники</t>
  </si>
  <si>
    <t>2.</t>
  </si>
  <si>
    <r>
      <t xml:space="preserve">Основное мероприятие 2. </t>
    </r>
    <r>
      <rPr>
        <sz val="9.5"/>
        <color indexed="8"/>
        <rFont val="Times New Roman"/>
        <family val="1"/>
        <charset val="204"/>
      </rPr>
      <t xml:space="preserve"> Организация и проведение концертов, фестивалей, конкурсов, выставок, традиционных, народных и календарных праздничных мероприятий</t>
    </r>
  </si>
  <si>
    <t>Создание достойных условий для отдыха населения</t>
  </si>
  <si>
    <t>3.1.</t>
  </si>
  <si>
    <t xml:space="preserve">Мероприятие 1. Создание и благоустройство  парка культуры и отдыха в г.Пушкино </t>
  </si>
  <si>
    <t>4.</t>
  </si>
  <si>
    <r>
      <t xml:space="preserve">Основное мероприятие 4. </t>
    </r>
    <r>
      <rPr>
        <sz val="9.5"/>
        <color indexed="8"/>
        <rFont val="Times New Roman"/>
        <family val="1"/>
        <charset val="204"/>
      </rPr>
      <t>Расширение культурных связей, поддержка гастрольной деятельности творческих коллективов г. Пушкино</t>
    </r>
  </si>
  <si>
    <r>
      <t xml:space="preserve">Основное мероприятие 5. </t>
    </r>
    <r>
      <rPr>
        <sz val="9.5"/>
        <color indexed="8"/>
        <rFont val="Times New Roman"/>
        <family val="1"/>
        <charset val="204"/>
      </rPr>
      <t>Помощь гражданам, находящимся в трудной жизненной ситуации</t>
    </r>
  </si>
  <si>
    <t>Мероприятие 1. Адресная помощь гражданам, находящимся в трудной жизненной ситуации</t>
  </si>
  <si>
    <t>6.</t>
  </si>
  <si>
    <r>
      <t xml:space="preserve">Основное мероприятие 6. </t>
    </r>
    <r>
      <rPr>
        <sz val="9.5"/>
        <color indexed="8"/>
        <rFont val="Times New Roman"/>
        <family val="1"/>
        <charset val="204"/>
      </rPr>
      <t>Развитие библиотечного обслуживания населения г. Пушкино</t>
    </r>
  </si>
  <si>
    <t>6.1.</t>
  </si>
  <si>
    <r>
      <t xml:space="preserve">Основное мероприятие 7. </t>
    </r>
    <r>
      <rPr>
        <sz val="9.5"/>
        <color indexed="8"/>
        <rFont val="Times New Roman"/>
        <family val="1"/>
        <charset val="204"/>
      </rPr>
      <t xml:space="preserve">Обеспечение деятельности МБУ «ДК «Пушкино» </t>
    </r>
  </si>
  <si>
    <t>7.2</t>
  </si>
  <si>
    <t>7.3</t>
  </si>
  <si>
    <t>Мероприятие 1. Субсидия на обеспечение деятельности МБУ «ДК «Пушкино» (выполнение муниципального задания)</t>
  </si>
  <si>
    <t>Эффективное функционирование МБУ "Дом культуры "Пушкино"</t>
  </si>
  <si>
    <t>Оказание материальной помощи МБУ "Дом культуры "Пушкино"</t>
  </si>
  <si>
    <t>8.</t>
  </si>
  <si>
    <t xml:space="preserve">Паспорт муниципальной программы </t>
  </si>
  <si>
    <t>Координатор муниципальной программы</t>
  </si>
  <si>
    <t>Заместитель Главы  администрации, курирующий работу Управления развития отраслей социальной сферы администрации Пушкинского муниципального района</t>
  </si>
  <si>
    <t>Муниципальный заказчик муниципальной программы</t>
  </si>
  <si>
    <t>Управление  развития отраслей социальной сферы администрации Пушкинского муниципального района</t>
  </si>
  <si>
    <t>Цели муниципальной программы</t>
  </si>
  <si>
    <t>Расширение возможностей для культурного и духовного развития  жителей города Пушкино</t>
  </si>
  <si>
    <t>Расходы (тыс. рублей)</t>
  </si>
  <si>
    <t>Всего</t>
  </si>
  <si>
    <t>2017 год</t>
  </si>
  <si>
    <t>2018 год</t>
  </si>
  <si>
    <t>2019 год</t>
  </si>
  <si>
    <t>2020 год</t>
  </si>
  <si>
    <t>2021 год</t>
  </si>
  <si>
    <t>Всего, в том числе по годам:</t>
  </si>
  <si>
    <t>Планируемые результаты  реализации муниципальной программы</t>
  </si>
  <si>
    <t>N п/п</t>
  </si>
  <si>
    <t>Планируемые результаты реализации муниципальной программы</t>
  </si>
  <si>
    <t>Тип Показателя</t>
  </si>
  <si>
    <t>Единица измерения</t>
  </si>
  <si>
    <t>Планируемое значение показателя по годам реализации</t>
  </si>
  <si>
    <t>%</t>
  </si>
  <si>
    <t>чел.</t>
  </si>
  <si>
    <t xml:space="preserve"> - </t>
  </si>
  <si>
    <t>единиц</t>
  </si>
  <si>
    <t xml:space="preserve">Мероприятие 1. Формирование и утверждение муниципального задания на оказание муниципальной услуги по организации библиотечного обслуживания населения города Пушкино, комплектование и обеспечение сохранности библиотечных фондов </t>
  </si>
  <si>
    <r>
      <t xml:space="preserve">Основное мероприятие 8. </t>
    </r>
    <r>
      <rPr>
        <sz val="9.5"/>
        <color indexed="8"/>
        <rFont val="Times New Roman"/>
        <family val="1"/>
        <charset val="204"/>
      </rPr>
      <t>Материально-техническое обеспечение  МБУ «Дом культуры «Пушкино»</t>
    </r>
  </si>
  <si>
    <t>Мероприятие 1. Организация и проведение концертов, фестивалей, конкурсов, выставок, праздничных мероприятий, посвященных памятным датам истории России, традиционных народных и календарных праздников</t>
  </si>
  <si>
    <t xml:space="preserve">Мероприятие 1. Организация участия творческих коллективов города Пушкино  в  международных, всероссийских, областных  фестивалях и конкурсах              </t>
  </si>
  <si>
    <t>Приложение № 1 к Программе</t>
  </si>
  <si>
    <t>Приложение №2 к Программе</t>
  </si>
  <si>
    <t>Количество брошюр, буклетов, монографий, книг, фотоальбомов на традиционных и электронных носителях</t>
  </si>
  <si>
    <t>Увеличение охвата населения культурно-просветительными мероприятиями</t>
  </si>
  <si>
    <t>Увеличение количества районных, областных, всероссийских, международных фестивалей и конкурсов, в которых приняли участие творческие коллективы города Пушкино</t>
  </si>
  <si>
    <t>Оказание адресной материальной помощи людям, находящимся в трудной жизненной ситуации</t>
  </si>
  <si>
    <t>Выполнение муниципального задания на оказание услуг  и выполнение работ  МБУК "Межпоселенческая библиотека Пушкинского муниципального района Московской области"</t>
  </si>
  <si>
    <t>Выполнение муниципального задания на оказание услуг  и выполнение работ МБУ "Дом культуры "Пушкино"</t>
  </si>
  <si>
    <t>Исполнение наказов избирателей</t>
  </si>
  <si>
    <t>1.1</t>
  </si>
  <si>
    <t>2.1</t>
  </si>
  <si>
    <t>3.1</t>
  </si>
  <si>
    <t>№ основного мероприятия в перечне мероприятий программы</t>
  </si>
  <si>
    <t>4.1</t>
  </si>
  <si>
    <t>5.1</t>
  </si>
  <si>
    <t>6.1</t>
  </si>
  <si>
    <t>7.1</t>
  </si>
  <si>
    <t>8.1</t>
  </si>
  <si>
    <t xml:space="preserve">Источники финансирования муниципальной программы,
всего, в том числе по годам:
</t>
  </si>
  <si>
    <t>Средства бюджета городского поселения Пушкино</t>
  </si>
  <si>
    <r>
      <rPr>
        <b/>
        <sz val="9.5"/>
        <color indexed="8"/>
        <rFont val="Times New Roman"/>
        <family val="1"/>
        <charset val="204"/>
      </rPr>
      <t>Макропоказатель.</t>
    </r>
    <r>
      <rPr>
        <sz val="9.5"/>
        <color indexed="8"/>
        <rFont val="Times New Roman"/>
        <family val="1"/>
        <charset val="204"/>
      </rPr>
      <t xml:space="preserve"> Расширение возможностей для культурного и духовного развития жителей города Пушкино.</t>
    </r>
  </si>
  <si>
    <r>
      <rPr>
        <b/>
        <sz val="9.5"/>
        <color indexed="8"/>
        <rFont val="Times New Roman"/>
        <family val="1"/>
        <charset val="204"/>
      </rPr>
      <t>Основное мероприятие 1.</t>
    </r>
    <r>
      <rPr>
        <sz val="9.5"/>
        <color indexed="8"/>
        <rFont val="Times New Roman"/>
        <family val="1"/>
        <charset val="204"/>
      </rPr>
      <t xml:space="preserve"> Формирование системы ценностей и исторической памяти населения города Пушкино </t>
    </r>
  </si>
  <si>
    <r>
      <rPr>
        <b/>
        <sz val="9.5"/>
        <color indexed="8"/>
        <rFont val="Times New Roman"/>
        <family val="1"/>
        <charset val="204"/>
      </rPr>
      <t>Основное мероприятие 2.</t>
    </r>
    <r>
      <rPr>
        <sz val="9.5"/>
        <color indexed="8"/>
        <rFont val="Times New Roman"/>
        <family val="1"/>
        <charset val="204"/>
      </rPr>
      <t xml:space="preserve">  Организация и проведение концертов, фестивалей, конкурсов, выставок, традиционных, народных и календарных праздничных мероприятий</t>
    </r>
  </si>
  <si>
    <r>
      <rPr>
        <b/>
        <sz val="9.5"/>
        <color indexed="8"/>
        <rFont val="Times New Roman"/>
        <family val="1"/>
        <charset val="204"/>
      </rPr>
      <t>Основное мероприятие 3.</t>
    </r>
    <r>
      <rPr>
        <sz val="9.5"/>
        <color indexed="8"/>
        <rFont val="Times New Roman"/>
        <family val="1"/>
        <charset val="204"/>
      </rPr>
      <t xml:space="preserve"> Создание  и благоустройство  парков культуры и отдыха  в городе Пушкино</t>
    </r>
  </si>
  <si>
    <r>
      <rPr>
        <b/>
        <sz val="9.5"/>
        <color indexed="8"/>
        <rFont val="Times New Roman"/>
        <family val="1"/>
        <charset val="204"/>
      </rPr>
      <t>Основное мероприятие 5.</t>
    </r>
    <r>
      <rPr>
        <sz val="9.5"/>
        <color indexed="8"/>
        <rFont val="Times New Roman"/>
        <family val="1"/>
        <charset val="204"/>
      </rPr>
      <t xml:space="preserve"> Помощь гражданам, находящимся в трудной жизненной ситуации</t>
    </r>
  </si>
  <si>
    <r>
      <rPr>
        <b/>
        <sz val="9.5"/>
        <color indexed="8"/>
        <rFont val="Times New Roman"/>
        <family val="1"/>
        <charset val="204"/>
      </rPr>
      <t>Основное мероприятие 6.</t>
    </r>
    <r>
      <rPr>
        <sz val="9.5"/>
        <color indexed="8"/>
        <rFont val="Times New Roman"/>
        <family val="1"/>
        <charset val="204"/>
      </rPr>
      <t xml:space="preserve">  Развитие библиотечного обслуживания населения города Пушкино</t>
    </r>
  </si>
  <si>
    <r>
      <rPr>
        <b/>
        <sz val="9.5"/>
        <color indexed="8"/>
        <rFont val="Times New Roman"/>
        <family val="1"/>
        <charset val="204"/>
      </rPr>
      <t xml:space="preserve">Основное мероприятие 8. </t>
    </r>
    <r>
      <rPr>
        <sz val="9.5"/>
        <color indexed="8"/>
        <rFont val="Times New Roman"/>
        <family val="1"/>
        <charset val="204"/>
      </rPr>
      <t xml:space="preserve">Материально-техническое обеспечение  МБУ «Дом культуры «Пушкино»
</t>
    </r>
  </si>
  <si>
    <r>
      <rPr>
        <b/>
        <sz val="9.5"/>
        <color indexed="8"/>
        <rFont val="Times New Roman"/>
        <family val="1"/>
        <charset val="204"/>
      </rPr>
      <t>Основное мероприятие 4.</t>
    </r>
    <r>
      <rPr>
        <sz val="9.5"/>
        <color indexed="8"/>
        <rFont val="Times New Roman"/>
        <family val="1"/>
        <charset val="204"/>
      </rPr>
      <t xml:space="preserve"> Расширение культурных связей, поддержка гастрольной деятельности творческих коллективов города Пушкино</t>
    </r>
  </si>
  <si>
    <t xml:space="preserve">Мероприятие 2. Укрепление материально-технической базы МБУ «Дом культуры «Пушкино» </t>
  </si>
  <si>
    <t xml:space="preserve">2021  – </t>
  </si>
  <si>
    <t xml:space="preserve">2020  – </t>
  </si>
  <si>
    <t xml:space="preserve">2019  – </t>
  </si>
  <si>
    <t xml:space="preserve">2018  – </t>
  </si>
  <si>
    <t xml:space="preserve">2017  – </t>
  </si>
  <si>
    <t>Всего:</t>
  </si>
  <si>
    <t>Объемы финансовых ресурсов определены в соответствии с бюджетным планированием, экономической потребностью, на основе средней стоимости аналогичных товаров, с учётом индекса-дефлятора (ценового индекса) с Портала гос.закупок- zakupki.gov.ru</t>
  </si>
  <si>
    <t xml:space="preserve">Укрепление материально-технической базы МБУ «ДК «Пушкино» </t>
  </si>
  <si>
    <t>План финансово-хозяйственной деятельности МБУ "Дом культуры "Пушкино", Форма № ЗП-культура</t>
  </si>
  <si>
    <t>Субсидия на обеспечение деятельности МБУ «Дом культуры «Пушкино» (выполнение муниципального задания)</t>
  </si>
  <si>
    <t>План финансово-хозяйственной деятельности МБУК "Межпоселенческая библиотека Пушкинского муниципального района Московской области"</t>
  </si>
  <si>
    <t xml:space="preserve">Формирование и утверждение муниципального задания на оказание муниципальной услуги по организации библиотечного обслуживания населения города Пушкино, комплектование и обеспечение сохранности библиотечных фондов </t>
  </si>
  <si>
    <t>Согласно заявлениям граждан</t>
  </si>
  <si>
    <t>Адресная помощь гражданам, находящимся в трудной жизненной ситуации</t>
  </si>
  <si>
    <t xml:space="preserve">Организация участия творческих коллективов города Пушкино  в  международных, всероссийских, областных  фестивалях и конкурсах              </t>
  </si>
  <si>
    <t>Объемы финансовых ресурсов определены в соответствии с бюджетным планированием, экономической потребностью, на основании проектно-сметной документации</t>
  </si>
  <si>
    <t xml:space="preserve">Создание и благоустройство  парка культуры и отдыха в г.Пушкино </t>
  </si>
  <si>
    <t>Организация и проведение концертов, фестивалей, конкурсов, выставок, праздничных мероприятий, посвященных памятным датам истории России, традиционных народных и календарных праздников</t>
  </si>
  <si>
    <t>Издание брошюр, буклетов, монографий, книг, фотоальбомов</t>
  </si>
  <si>
    <t>Эксплуатационные расходы, возникающие в результате реализации мероприятия</t>
  </si>
  <si>
    <t xml:space="preserve">Общий объем финансовых ресурсов, необходимых для реализации мероприятия, в том числе по годам (тыс.руб.) </t>
  </si>
  <si>
    <t>Расчет необходимых финансовых ресурсов на реализацию мероприятия</t>
  </si>
  <si>
    <t>Источник финансирования</t>
  </si>
  <si>
    <t>Наименование мероприятия программы</t>
  </si>
  <si>
    <t xml:space="preserve"> "Развитие культурного пространства города Пушкино на 2017-2021 годы"</t>
  </si>
  <si>
    <t xml:space="preserve">Предоставление обоснования финансовых ресурсов, необходимых для реализации мероприятий программы </t>
  </si>
  <si>
    <t>Приложение № 3 к Программе</t>
  </si>
  <si>
    <t xml:space="preserve">«Развитие культурного пространства города Пушкино на 2017-2021 годы»
</t>
  </si>
  <si>
    <t>«Развитие культурного пространства города Пушкино на 2017-2021 годы»</t>
  </si>
  <si>
    <t>6.2.</t>
  </si>
  <si>
    <t>6.3.</t>
  </si>
  <si>
    <t xml:space="preserve">Мероприятие 3. Ремонт Пушкинского городского филиала МБУК «Межпоселенческая библиотека Пушкинского муниципального района Московской области» </t>
  </si>
  <si>
    <t>Всего  (тыс. руб.)</t>
  </si>
  <si>
    <t>З – затраты на издание брошюр,</t>
  </si>
  <si>
    <t xml:space="preserve">буклетов, монографий, книг, фотоальбомов;   </t>
  </si>
  <si>
    <t>С – стоимость одного экземпляра;</t>
  </si>
  <si>
    <t>З = С * К, где:</t>
  </si>
  <si>
    <t>К – количество экземпляров.</t>
  </si>
  <si>
    <t xml:space="preserve">З –  затраты на организацию и проведение праздничных </t>
  </si>
  <si>
    <t xml:space="preserve">мероприятий; </t>
  </si>
  <si>
    <t xml:space="preserve">З= С * К, где:                                                                                 </t>
  </si>
  <si>
    <t>С – стоимость одного праздничного мероприятия;</t>
  </si>
  <si>
    <t>К – количество проведенных праздничных мероприятий.</t>
  </si>
  <si>
    <t>6.2</t>
  </si>
  <si>
    <t>6.3</t>
  </si>
  <si>
    <t xml:space="preserve">Завершение ремонта Пушкинского городского филиала МБУК «Межпоселенческая библиотека Пушкинского муниципального района Московской области» </t>
  </si>
  <si>
    <t>Базовое значение показателя (на начало реализации программы)</t>
  </si>
  <si>
    <t>З= С * К, где:</t>
  </si>
  <si>
    <t>З –  затраты на участие творческих коллективов города</t>
  </si>
  <si>
    <t xml:space="preserve">Пушкино в районных, областных, всероссийских, </t>
  </si>
  <si>
    <t>международных фестивалях и конкурсах;</t>
  </si>
  <si>
    <t>С – стоимость одного участия;</t>
  </si>
  <si>
    <t>К – количество районных, областных, всероссийских, международных фестивалей и конкурсов, в которых приняли участие творческие коллективы города Пушкино.</t>
  </si>
  <si>
    <t>Ремонт филиала «Серебрянка» МБУК «Межпоселенческая библиотека Пушкинского муниципального района Московской области»</t>
  </si>
  <si>
    <t xml:space="preserve">Ремонт Пушкинского городского филиала МБУК «Межпоселенческая библиотека Пушкинского муниципального района Московской области» </t>
  </si>
  <si>
    <t>Поставка обуви и костюмов  для творческих и танцевальных коллективов, поставка  сценического, звукового и светового оборудования для  МБУ «Дом культуры «Пушкино»</t>
  </si>
  <si>
    <t>6.4.</t>
  </si>
  <si>
    <t>2017 - 2018 годы</t>
  </si>
  <si>
    <t xml:space="preserve">Мероприятие 4. Приобретение мебели для Маяковского филиала МБУК «Межпоселенческая библиотека Пушкинского муниципального района Московской области» </t>
  </si>
  <si>
    <t xml:space="preserve">Приобретение мебели для Маяковского филиала МБУК «Межпоселенческая библиотека Пушкинского муниципального района Московской области» </t>
  </si>
  <si>
    <t>6.4</t>
  </si>
  <si>
    <t>**</t>
  </si>
  <si>
    <t>7.4</t>
  </si>
  <si>
    <t>Увеличение доли учреждений клубного типа, соответствующих Требованиям к условиям деятельности культурно-досуговых учреждений Московской области</t>
  </si>
  <si>
    <t>Мероприятие 2. Ремонт и материально-техническое обеспечение филиала «Серебрянка» МБУК «Межпоселенческая библиотека Пушкинского муниципального района Московской области»</t>
  </si>
  <si>
    <t>2018-2019 годы</t>
  </si>
  <si>
    <t>Завершение ремонта и материально-техническое обеспечение филиала «Серебрянка» МБУК «Межпоселенческая библиотека Пушкинского муниципального района Московской области»</t>
  </si>
  <si>
    <t>Приложение № 4 к Программе</t>
  </si>
  <si>
    <t>Наименование показателя</t>
  </si>
  <si>
    <t xml:space="preserve">Методика расчета показателя и единица измерения </t>
  </si>
  <si>
    <t>Исходные материалы</t>
  </si>
  <si>
    <t>Периодичность предоставления</t>
  </si>
  <si>
    <t>Значение показателя рассчитывается по формуле:</t>
  </si>
  <si>
    <t>1 раз в год</t>
  </si>
  <si>
    <t>По итогам мониторинга</t>
  </si>
  <si>
    <t>9.</t>
  </si>
  <si>
    <t>10.</t>
  </si>
  <si>
    <t>11.</t>
  </si>
  <si>
    <t>12.</t>
  </si>
  <si>
    <t>13.</t>
  </si>
  <si>
    <t xml:space="preserve">Методика расчёта показателя: </t>
  </si>
  <si>
    <t>14.</t>
  </si>
  <si>
    <t>ежегодно</t>
  </si>
  <si>
    <t>Но = Фо/Нп х 100, где:</t>
  </si>
  <si>
    <t>Нп – нормативная потребность;</t>
  </si>
  <si>
    <t>Отчёт о результутах оценки культурно-досуговых учреждений Московской области на соответствие требованиям к условиям культурно-досуговых учреждений Московской области (стандарту)</t>
  </si>
  <si>
    <t>С = Вс / В * 100, где:</t>
  </si>
  <si>
    <t>С – доля культурно-досуговых учреждений Московской области, соответствующих стандарту;</t>
  </si>
  <si>
    <t>Вс – количество муниципальных культурно-досуговых учреждений Московской области, соответствующих стандарту;</t>
  </si>
  <si>
    <t>В – количество сетевых единиц культурно-досуговых учреждений Московской области.</t>
  </si>
  <si>
    <t>С = А/В*100% где:</t>
  </si>
  <si>
    <t>А – целевое финансирование работ;</t>
  </si>
  <si>
    <t>Соответствие нормативной обеспеченности парками культуры и отдыха определяется по формуле:</t>
  </si>
  <si>
    <t>Форма федерального статистического наблюдения №11-НК «Сведения о работе парка культуры и отдыха (городского сада)», утверждённая приказом Федеральной службы государственной статистики от 30.12.2015 №671 «Об утверждении статистического инструментария для организации Минкультуры России Федерального статистического наблюдения за деятельностью учреждений культуры»</t>
  </si>
  <si>
    <t>Но – соответствие нормативной обеспеченности парками культуры и отдыха;</t>
  </si>
  <si>
    <t>Фо –  фактическая обеспеченность парками культуры и отдыха.</t>
  </si>
  <si>
    <t>Нормативная потребность определяется на основании распоряжения Министерства культуры Российской Федерации от 02.08.2017 № Р-965 «О введении в действие методических рекомендаций субъектам Российской Федерации и органам местного самоуправления по развитию сети организаций культуры и обеспеченности населения услугами организаций культуры».</t>
  </si>
  <si>
    <t xml:space="preserve"> "Развитие культурного пространства города Пушкино на 2017-2021 годы"
</t>
  </si>
  <si>
    <t>В соответствии с заключенными и исполненными муниципальными контрактами</t>
  </si>
  <si>
    <t>Соответствует количеству участников культурно-массовых мероприятий, проведенных в 2017/2018/2019/2020/2021 гг.</t>
  </si>
  <si>
    <t>2017 год – 17 единиц, 2018 год – 18 единиц; 2019 год – 19 единиц, 2020 год – 19 единиц, 2021 год – 20 единиц.</t>
  </si>
  <si>
    <t>Согласно заявлениям граждан. С 2018 года  мепроприятие перенесено в муниципальную программу отдела социальной политики «Формирование социальной политики и доступной среды города Пушкино».</t>
  </si>
  <si>
    <t>Заявления граждан</t>
  </si>
  <si>
    <t>100% выполнение</t>
  </si>
  <si>
    <t>Отчёт о выполнении муниципального задания МБУК "Межпоселенческая библиотека Пушкинского муниципального района Московской области"</t>
  </si>
  <si>
    <t>В – стоимость работ согласно заключенному муниципальному контракту;</t>
  </si>
  <si>
    <t>С – выполнение запланированных работ.</t>
  </si>
  <si>
    <t>Отчёт о выполнении муниципального задания МБУ "дом культуры "Пушкино"</t>
  </si>
  <si>
    <t>А – целевое финансирование товаров, работ, услуг;</t>
  </si>
  <si>
    <t>С – исполнение наказов избирателей.</t>
  </si>
  <si>
    <t>В – стоимость товаров,работ, услуг согласно заключенным муниципальным контрактам;</t>
  </si>
  <si>
    <r>
      <t>Методика расчета значений показател</t>
    </r>
    <r>
      <rPr>
        <b/>
        <sz val="12"/>
        <color indexed="8"/>
        <rFont val="Times New Roman"/>
        <family val="1"/>
        <charset val="204"/>
      </rPr>
      <t xml:space="preserve">ей эффективности реализации программы </t>
    </r>
  </si>
  <si>
    <t>ежеквартально</t>
  </si>
  <si>
    <r>
      <rPr>
        <b/>
        <sz val="9.5"/>
        <color indexed="8"/>
        <rFont val="Times New Roman"/>
        <family val="1"/>
        <charset val="204"/>
      </rPr>
      <t>Основное мероприятие 7.</t>
    </r>
    <r>
      <rPr>
        <sz val="9.5"/>
        <color indexed="8"/>
        <rFont val="Times New Roman"/>
        <family val="1"/>
        <charset val="204"/>
      </rPr>
      <t xml:space="preserve"> Обеспечение деятельности МБУ «ДК «Пушкино»</t>
    </r>
  </si>
  <si>
    <t xml:space="preserve">Показатель муниципальной программы </t>
  </si>
  <si>
    <t>Соответствие нормативу обеспеченности парками культуры и отдыха</t>
  </si>
  <si>
    <t>6.5.</t>
  </si>
  <si>
    <t xml:space="preserve">Мероприятие 5.  Ремонт Звягинского городского филиала МБУК «Межпоселенческая библиотека Пушкинского муниципального района Московской области» </t>
  </si>
  <si>
    <t>6.5</t>
  </si>
  <si>
    <t xml:space="preserve">Завершение ремонта Звягинского городского филиала МБУК «Межпоселенческая библиотека Пушкинского муниципального района Московской области» </t>
  </si>
  <si>
    <t>15.</t>
  </si>
  <si>
    <t xml:space="preserve"> Ремонт Звягинского городского филиала МБУК «Межпоселенческая библиотека Пушкинского муниципального района Московской области» </t>
  </si>
  <si>
    <t>8.2.</t>
  </si>
  <si>
    <t>Мероприятие 2. Ремонт внутренних помещений  МБУ «Дом культуры «Пушкино»</t>
  </si>
  <si>
    <t>Ремонт внутренних помещений  МБУ «Дом культуры «Пушкино»</t>
  </si>
  <si>
    <t>*</t>
  </si>
  <si>
    <t>*- показатель оценивается начиная с  2018 года</t>
  </si>
  <si>
    <t>**- показатель оценивается начиная с  2019 года</t>
  </si>
  <si>
    <t>Прирост посещений культурно-массовых мероприятий клубов и домов культуры</t>
  </si>
  <si>
    <t>-</t>
  </si>
  <si>
    <t>Количество посещений культурно-массовых мероприятий клубов и домов культуры</t>
  </si>
  <si>
    <t>тыс. чел.</t>
  </si>
  <si>
    <t>Прирост участников клубных формирований</t>
  </si>
  <si>
    <t>Количество участников клубных формирований</t>
  </si>
  <si>
    <t>Ск = Зк / Дмо х 100%, где:</t>
  </si>
  <si>
    <t>Ск – соотношение средней заработной платы работников муниципальных учреждений культуры Московской области к средней заработной плате в Московской области;</t>
  </si>
  <si>
    <t>Зк – средняя заработная плата работников муниципальных учреждений культуры Московской области;</t>
  </si>
  <si>
    <t>Дмо – среднемесячный доход от трудовой деятельности Московской области.</t>
  </si>
  <si>
    <t>КДФ / КДФ2017 – количество участников клубных формирований в отчетном году / в 2017 году, тыс. человек;</t>
  </si>
  <si>
    <t xml:space="preserve">(КДУ + КДФ) / ( КДУ2017 +КДФ2017 ) х 100 – 100, где                                                          </t>
  </si>
  <si>
    <t xml:space="preserve">КДУ / КДУ2017 – количество посещений платных культурно-массовых мероприятий клубов и домов культуры в отчетном году / в 2017 году, тыс. человек.                          </t>
  </si>
  <si>
    <t>Форма федерального статистического наблюдения № 7-НК «Сведения об организации куль-турно-досугового типа» (раздел 2 строка 03 графа 3; раздел 3 строка 06 графа 3), утвержденная приказом Росстата от 07.12.2016 № 764 «Об утверждении статистического инструментария для организации Министерством культуры Российской Федерации федерального статистического наблюдения за деятельностью организаций культуры»</t>
  </si>
  <si>
    <t>1.2.</t>
  </si>
  <si>
    <t>Иготовление сувенирной продукции</t>
  </si>
  <si>
    <t>З – затраты на изготовление сувенирной продукции</t>
  </si>
  <si>
    <t>1.2</t>
  </si>
  <si>
    <t>Количество изготовленной сувенирной продукции</t>
  </si>
  <si>
    <t>16.</t>
  </si>
  <si>
    <t>2019 год – 720 единиц сувенмрной продукции (ручки, футболки, часы настенные, кружки, бейсболки, памятные сувенирные тарелки, ежедневники, календари-квартальники).</t>
  </si>
  <si>
    <t>2017 год – 400 экземпляров; 2018 год – 500 экземпляров; 2019 год – 100 экземпляров.</t>
  </si>
  <si>
    <t>Соответствие парков культуры и отдыха Региональному парковому стандарту</t>
  </si>
  <si>
    <t>Показатель Рейтинга-50</t>
  </si>
  <si>
    <t>Показатель муниципальной программы</t>
  </si>
  <si>
    <t>Увеличение числа посетителей парков культуры и отдыха</t>
  </si>
  <si>
    <t>процент по отношению к базовому году</t>
  </si>
  <si>
    <t>3.2</t>
  </si>
  <si>
    <t>3.3</t>
  </si>
  <si>
    <t xml:space="preserve">Доля расходов бюджета, распределяемых на конкурсной основе, от общего объема расходов, предоставляемых на реализацию проектов в сфере культуры </t>
  </si>
  <si>
    <t>Отраслевой показатель</t>
  </si>
  <si>
    <t>процент</t>
  </si>
  <si>
    <t>2.2</t>
  </si>
  <si>
    <t>Увеличение числа посещений платных культурно-массовых мероприятий клубов и домов культуры к уровню 2017 года</t>
  </si>
  <si>
    <t>Национальный проект «Культура»</t>
  </si>
  <si>
    <t>Увеличение числа участников клубных формирований к уровню 2017 года</t>
  </si>
  <si>
    <t>7.5</t>
  </si>
  <si>
    <t>Указ Президента Российской Федерации</t>
  </si>
  <si>
    <t>7.6</t>
  </si>
  <si>
    <t>7.6.1</t>
  </si>
  <si>
    <t>7.6.1.1</t>
  </si>
  <si>
    <t>7.6.2</t>
  </si>
  <si>
    <t>7.6.2.1</t>
  </si>
  <si>
    <t xml:space="preserve">Ежеквартально </t>
  </si>
  <si>
    <t xml:space="preserve">X = (Снко / (Рмкмо+Рмп+Снко)) * 100%, где: </t>
  </si>
  <si>
    <t xml:space="preserve">X – доля расходов бюджета, распределяемых на конкурсной основе, от общего объема расходов, предоставляемых на реализацию проектов в сфере культуры, %; </t>
  </si>
  <si>
    <t xml:space="preserve">Снко – субсидии некоммерческим организациям, не являющимся государственными (муниципальными) учреждениями, на реализацию проектов в сфере культуры; </t>
  </si>
  <si>
    <t xml:space="preserve">Рмкмо – расходы администрации Пушкинского муниципального района на проведение мероприятий в сфере культуры; </t>
  </si>
  <si>
    <t>Рмп – расходы на проведение мероприятий муниципальными учреждениями культуры, подведомственными администрации Пушкинского муниципального района.</t>
  </si>
  <si>
    <t>4.      </t>
  </si>
  <si>
    <t>На основании Положения о рейтинговании парков культуры и отдыха муниципальных образований Московской области, утверждённого распоряжением Министерства культуры Московской области от 07.09.2017 № 15РВ-119, с изменениями от 20.12.2017 №15РВ-158</t>
  </si>
  <si>
    <t>Ежегодно</t>
  </si>
  <si>
    <t>Р – численное значение рейтинга парка культуры и отдыха;</t>
  </si>
  <si>
    <t>Кi– балл i-того критерия;</t>
  </si>
  <si>
    <t>92 – максимальное количество баллов рейтингования.</t>
  </si>
  <si>
    <t>Увеличение числа посетителей парков культуры и отдыха определяется по формуле:</t>
  </si>
  <si>
    <t>Форма федерального статистического наблюдения №11-НК «Сведения о работе парка культуры и отдыха (городского сада)», утверждённая приказом Федеральной службы государственной статистики от 30.12.2014 №671 «Об утверждении статистического инструментария для организации Минкультуры России Федерального статистического наблюдения за деятельностью учреждений культуры»; журналы учёта работы парков</t>
  </si>
  <si>
    <t>Кпп%= Ко/Кп х 100, где:</t>
  </si>
  <si>
    <t>Кпп - количество посетителей по отношению к базовому году;</t>
  </si>
  <si>
    <t>Ко - количество посетителей в отчётном году, тыс. чел.;</t>
  </si>
  <si>
    <t>Кп - количество посетителей в базовом году, тыс. чел.</t>
  </si>
  <si>
    <t>17.</t>
  </si>
  <si>
    <t>Форма федерального статистического наблюдения №7-НК «Сведения об организации культурно-досугового типа»</t>
  </si>
  <si>
    <t xml:space="preserve">У% = Ко / Кп  х 100%, где: </t>
  </si>
  <si>
    <t>У% – количество посещений по отношению к 2017 году;</t>
  </si>
  <si>
    <t>Ко – количество посещений в отчетном году, тыс. чел.;</t>
  </si>
  <si>
    <t xml:space="preserve">Кп – количество посещений в 2017 году, тыс. чел. </t>
  </si>
  <si>
    <t>18.</t>
  </si>
  <si>
    <t>Форма федерального статистического наблюдения N ЗП-культура "Сведения о численности и оплате труда работников сферы культуры по категориям персонала", утвержденная приказом Федеральной службы государственной статистики от 07.10.2016 N 581 "Об утверждении статистического инструментария для проведения федерального статистического наблюдения в сфере оплаты труда отдельных категорий работников социальной сферы и науки, в отношении которых предусмотрены мероприятия по повышению средней заработной платы в соответствии с Указом Президента Российской Федерации от 07.05.2012 N 597"</t>
  </si>
  <si>
    <t>19.</t>
  </si>
  <si>
    <t>20.</t>
  </si>
  <si>
    <t>21.</t>
  </si>
  <si>
    <t>Мероприятие 2. Изготовление сувенирной продукции</t>
  </si>
  <si>
    <r>
      <t>Основное мероприятие 3.</t>
    </r>
    <r>
      <rPr>
        <sz val="9.5"/>
        <color indexed="8"/>
        <rFont val="Times New Roman"/>
        <family val="1"/>
        <charset val="204"/>
      </rPr>
      <t xml:space="preserve"> Создание  и благоустройство  парков культуры и отдыха  в  г. Пушкино</t>
    </r>
  </si>
  <si>
    <t>Мероприятие 1. Поставка обуви и костюмов  для творческих и танцевальных коллективов, поставка  сценического, звукового, светового оборудования и аппаратуры, приобретение основных средств для нужд МБУ «Дом культуры «Пушкино»</t>
  </si>
  <si>
    <t>Отдел социальной политики, культуры и туризма Управления развития отраслей социальной сферы</t>
  </si>
  <si>
    <t xml:space="preserve">Отдел социальной политики, культуры и туризма Управления развития отраслей социальной сферы,
МБУ "Дом культуры "Пушкино"
</t>
  </si>
  <si>
    <t xml:space="preserve">Отдел социальной политики, культуры и туризма Управления развития отраслей социальной сферы,
МБУ "Дом культуры "Пушкино"
   </t>
  </si>
  <si>
    <t xml:space="preserve">Отдел культуры и туризма Управления  развития отраслей социальной сферы
МБУК «Межпоселенческая библиотека Пушкинского муниципального района Московской области»
</t>
  </si>
  <si>
    <t xml:space="preserve">Зарплата бюджетников - Соотношение 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Московской области </t>
  </si>
  <si>
    <t>Увеличение числа посещений организаций культуры</t>
  </si>
  <si>
    <t>Зарплата бюджетников - Соотношение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Московской области</t>
  </si>
  <si>
    <t xml:space="preserve">Приложение к постановлению администрации 
Пушкинского муниципального района 
от "22" октября  2019 № 1386
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</si>
</sst>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charset val="204"/>
      <scheme val="minor"/>
    </font>
    <font>
      <sz val="9.5"/>
      <color indexed="8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.5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.5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/>
    <xf numFmtId="0" fontId="10" fillId="0" borderId="0" xfId="0" applyFont="1" applyAlignment="1">
      <alignment horizontal="justify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Fill="1"/>
    <xf numFmtId="4" fontId="7" fillId="0" borderId="0" xfId="0" applyNumberFormat="1" applyFont="1" applyFill="1"/>
    <xf numFmtId="0" fontId="15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7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justify" vertical="top" wrapText="1"/>
    </xf>
    <xf numFmtId="0" fontId="16" fillId="0" borderId="4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0" xfId="0" applyFont="1" applyFill="1" applyAlignment="1"/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7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left" vertical="top" wrapText="1" indent="2"/>
    </xf>
    <xf numFmtId="0" fontId="16" fillId="0" borderId="3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16" fillId="0" borderId="7" xfId="0" applyFont="1" applyFill="1" applyBorder="1" applyAlignment="1">
      <alignment horizontal="justify" vertical="top" wrapText="1"/>
    </xf>
    <xf numFmtId="0" fontId="16" fillId="0" borderId="0" xfId="0" applyFont="1" applyFill="1"/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4" fontId="14" fillId="0" borderId="9" xfId="0" applyNumberFormat="1" applyFont="1" applyFill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4" fontId="7" fillId="0" borderId="10" xfId="0" applyNumberFormat="1" applyFont="1" applyFill="1" applyBorder="1" applyAlignment="1">
      <alignment horizontal="left" vertical="top" wrapText="1"/>
    </xf>
    <xf numFmtId="0" fontId="7" fillId="0" borderId="11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" fontId="7" fillId="0" borderId="12" xfId="0" applyNumberFormat="1" applyFont="1" applyFill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3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Fill="1"/>
    <xf numFmtId="164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vertical="top" wrapText="1"/>
    </xf>
    <xf numFmtId="0" fontId="17" fillId="0" borderId="0" xfId="0" applyFont="1"/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21" fillId="0" borderId="0" xfId="0" applyFont="1" applyAlignment="1">
      <alignment horizontal="center"/>
    </xf>
    <xf numFmtId="0" fontId="6" fillId="0" borderId="0" xfId="0" applyFont="1" applyAlignment="1"/>
    <xf numFmtId="0" fontId="11" fillId="0" borderId="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7" fillId="0" borderId="0" xfId="0" applyFont="1" applyAlignment="1"/>
    <xf numFmtId="0" fontId="23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top" wrapText="1"/>
    </xf>
    <xf numFmtId="0" fontId="0" fillId="0" borderId="0" xfId="0" applyAlignment="1"/>
    <xf numFmtId="0" fontId="2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16" fontId="16" fillId="0" borderId="3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25" fillId="0" borderId="0" xfId="0" applyFont="1" applyFill="1" applyAlignment="1">
      <alignment horizontal="right"/>
    </xf>
    <xf numFmtId="0" fontId="17" fillId="0" borderId="0" xfId="0" applyFont="1" applyFill="1" applyAlignment="1"/>
    <xf numFmtId="0" fontId="21" fillId="0" borderId="0" xfId="0" applyFont="1" applyFill="1" applyAlignment="1">
      <alignment horizontal="center"/>
    </xf>
    <xf numFmtId="0" fontId="21" fillId="0" borderId="0" xfId="0" applyFont="1" applyFill="1" applyAlignment="1"/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16" fontId="16" fillId="0" borderId="4" xfId="0" applyNumberFormat="1" applyFont="1" applyFill="1" applyBorder="1" applyAlignment="1">
      <alignment horizontal="center" vertical="top" wrapText="1"/>
    </xf>
    <xf numFmtId="16" fontId="16" fillId="0" borderId="11" xfId="0" applyNumberFormat="1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 indent="2"/>
    </xf>
    <xf numFmtId="0" fontId="16" fillId="0" borderId="4" xfId="0" applyFont="1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 indent="2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4" fontId="7" fillId="0" borderId="15" xfId="0" applyNumberFormat="1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top" wrapText="1"/>
    </xf>
    <xf numFmtId="4" fontId="7" fillId="0" borderId="10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10" fillId="0" borderId="0" xfId="0" applyFont="1" applyAlignment="1"/>
    <xf numFmtId="0" fontId="7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17</xdr:row>
      <xdr:rowOff>47625</xdr:rowOff>
    </xdr:from>
    <xdr:to>
      <xdr:col>2</xdr:col>
      <xdr:colOff>1552575</xdr:colOff>
      <xdr:row>17</xdr:row>
      <xdr:rowOff>504825</xdr:rowOff>
    </xdr:to>
    <xdr:pic>
      <xdr:nvPicPr>
        <xdr:cNvPr id="31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8475" y="6591300"/>
          <a:ext cx="1514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="110" zoomScaleNormal="100" zoomScaleSheetLayoutView="110" workbookViewId="0">
      <selection activeCell="I7" sqref="I7"/>
    </sheetView>
  </sheetViews>
  <sheetFormatPr defaultColWidth="8.85546875" defaultRowHeight="15"/>
  <cols>
    <col min="1" max="1" width="48.42578125" customWidth="1"/>
    <col min="2" max="2" width="11.7109375" customWidth="1"/>
    <col min="3" max="3" width="12.28515625" customWidth="1"/>
    <col min="4" max="5" width="10.7109375" customWidth="1"/>
    <col min="6" max="6" width="10.42578125" customWidth="1"/>
    <col min="7" max="7" width="11.42578125" customWidth="1"/>
  </cols>
  <sheetData>
    <row r="1" spans="1:8" ht="15.75" customHeight="1">
      <c r="A1" s="19"/>
      <c r="B1" s="20"/>
      <c r="C1" s="110" t="s">
        <v>319</v>
      </c>
      <c r="D1" s="111"/>
      <c r="E1" s="111"/>
      <c r="F1" s="111"/>
      <c r="G1" s="111"/>
      <c r="H1" s="20"/>
    </row>
    <row r="2" spans="1:8" ht="39.75" customHeight="1">
      <c r="A2" s="12"/>
      <c r="B2" s="20"/>
      <c r="C2" s="111"/>
      <c r="D2" s="111"/>
      <c r="E2" s="111"/>
      <c r="F2" s="111"/>
      <c r="G2" s="111"/>
      <c r="H2" s="20"/>
    </row>
    <row r="3" spans="1:8" ht="15.75">
      <c r="A3" s="113" t="s">
        <v>51</v>
      </c>
      <c r="B3" s="114"/>
      <c r="C3" s="114"/>
      <c r="D3" s="114"/>
      <c r="E3" s="114"/>
      <c r="F3" s="114"/>
      <c r="G3" s="114"/>
    </row>
    <row r="4" spans="1:8" ht="15.75">
      <c r="A4" s="113" t="s">
        <v>26</v>
      </c>
      <c r="B4" s="114"/>
      <c r="C4" s="114"/>
      <c r="D4" s="114"/>
      <c r="E4" s="114"/>
      <c r="F4" s="114"/>
      <c r="G4" s="114"/>
    </row>
    <row r="5" spans="1:8" ht="15.75">
      <c r="A5" s="12"/>
    </row>
    <row r="6" spans="1:8" ht="38.25" customHeight="1">
      <c r="A6" s="13" t="s">
        <v>52</v>
      </c>
      <c r="B6" s="112" t="s">
        <v>53</v>
      </c>
      <c r="C6" s="112"/>
      <c r="D6" s="112"/>
      <c r="E6" s="112"/>
      <c r="F6" s="112"/>
      <c r="G6" s="112"/>
    </row>
    <row r="7" spans="1:8" ht="33.75" customHeight="1">
      <c r="A7" s="13" t="s">
        <v>54</v>
      </c>
      <c r="B7" s="112" t="s">
        <v>55</v>
      </c>
      <c r="C7" s="112"/>
      <c r="D7" s="112"/>
      <c r="E7" s="112"/>
      <c r="F7" s="112"/>
      <c r="G7" s="112"/>
    </row>
    <row r="8" spans="1:8" ht="33.75" customHeight="1">
      <c r="A8" s="13" t="s">
        <v>56</v>
      </c>
      <c r="B8" s="112" t="s">
        <v>57</v>
      </c>
      <c r="C8" s="112"/>
      <c r="D8" s="112"/>
      <c r="E8" s="112"/>
      <c r="F8" s="112"/>
      <c r="G8" s="112"/>
    </row>
    <row r="9" spans="1:8" ht="21.75" customHeight="1">
      <c r="A9" s="115" t="s">
        <v>98</v>
      </c>
      <c r="B9" s="112" t="s">
        <v>58</v>
      </c>
      <c r="C9" s="112"/>
      <c r="D9" s="112"/>
      <c r="E9" s="112"/>
      <c r="F9" s="112"/>
      <c r="G9" s="112"/>
    </row>
    <row r="10" spans="1:8" ht="26.25" customHeight="1">
      <c r="A10" s="116"/>
      <c r="B10" s="14" t="s">
        <v>59</v>
      </c>
      <c r="C10" s="14" t="s">
        <v>60</v>
      </c>
      <c r="D10" s="14" t="s">
        <v>61</v>
      </c>
      <c r="E10" s="14" t="s">
        <v>62</v>
      </c>
      <c r="F10" s="14" t="s">
        <v>63</v>
      </c>
      <c r="G10" s="14" t="s">
        <v>64</v>
      </c>
    </row>
    <row r="11" spans="1:8">
      <c r="A11" s="13" t="s">
        <v>65</v>
      </c>
      <c r="B11" s="15">
        <f t="shared" ref="B11:G11" si="0">SUM(B12:B15)</f>
        <v>383516.75</v>
      </c>
      <c r="C11" s="15">
        <f t="shared" si="0"/>
        <v>72108.45</v>
      </c>
      <c r="D11" s="15">
        <f t="shared" si="0"/>
        <v>68810.11</v>
      </c>
      <c r="E11" s="15">
        <f t="shared" si="0"/>
        <v>78050.429999999993</v>
      </c>
      <c r="F11" s="15">
        <f t="shared" si="0"/>
        <v>81141.19</v>
      </c>
      <c r="G11" s="15">
        <f t="shared" si="0"/>
        <v>83406.570000000007</v>
      </c>
    </row>
    <row r="12" spans="1:8">
      <c r="A12" s="18" t="s">
        <v>28</v>
      </c>
      <c r="B12" s="15">
        <f>SUM(C12:G12)</f>
        <v>3400</v>
      </c>
      <c r="C12" s="15">
        <f>'Приложение 1'!G122</f>
        <v>3400</v>
      </c>
      <c r="D12" s="15">
        <f>'Приложение 1'!H122</f>
        <v>0</v>
      </c>
      <c r="E12" s="15">
        <f>'Приложение 1'!I122</f>
        <v>0</v>
      </c>
      <c r="F12" s="15">
        <f>'Приложение 1'!J122</f>
        <v>0</v>
      </c>
      <c r="G12" s="15">
        <f>'Приложение 1'!K122</f>
        <v>0</v>
      </c>
    </row>
    <row r="13" spans="1:8">
      <c r="A13" s="18" t="s">
        <v>5</v>
      </c>
      <c r="B13" s="15">
        <f>SUM(C13:G13)</f>
        <v>10129</v>
      </c>
      <c r="C13" s="15">
        <f>'Приложение 1'!G123</f>
        <v>6980</v>
      </c>
      <c r="D13" s="15">
        <f>'Приложение 1'!H123</f>
        <v>3149</v>
      </c>
      <c r="E13" s="15">
        <f>'Приложение 1'!I123</f>
        <v>0</v>
      </c>
      <c r="F13" s="15">
        <f>'Приложение 1'!J123</f>
        <v>0</v>
      </c>
      <c r="G13" s="15">
        <f>'Приложение 1'!K123</f>
        <v>0</v>
      </c>
    </row>
    <row r="14" spans="1:8">
      <c r="A14" s="18" t="s">
        <v>99</v>
      </c>
      <c r="B14" s="15">
        <f>SUM(C14:G14)</f>
        <v>369987.75</v>
      </c>
      <c r="C14" s="15">
        <f>'Приложение 1'!G124</f>
        <v>61728.45</v>
      </c>
      <c r="D14" s="15">
        <f>'Приложение 1'!H124</f>
        <v>65661.11</v>
      </c>
      <c r="E14" s="15">
        <f>'Приложение 1'!I124</f>
        <v>78050.429999999993</v>
      </c>
      <c r="F14" s="15">
        <f>'Приложение 1'!J124</f>
        <v>81141.19</v>
      </c>
      <c r="G14" s="15">
        <f>'Приложение 1'!K124</f>
        <v>83406.570000000007</v>
      </c>
    </row>
    <row r="15" spans="1:8">
      <c r="A15" s="13" t="s">
        <v>31</v>
      </c>
      <c r="B15" s="15">
        <f>SUM(C15:G15)</f>
        <v>0</v>
      </c>
      <c r="C15" s="15">
        <f>'Приложение 1'!G125</f>
        <v>0</v>
      </c>
      <c r="D15" s="15">
        <f>'Приложение 1'!H125</f>
        <v>0</v>
      </c>
      <c r="E15" s="15">
        <f>'Приложение 1'!I125</f>
        <v>0</v>
      </c>
      <c r="F15" s="15">
        <f>'Приложение 1'!J125</f>
        <v>0</v>
      </c>
      <c r="G15" s="15">
        <f>'Приложение 1'!K125</f>
        <v>0</v>
      </c>
    </row>
  </sheetData>
  <mergeCells count="8">
    <mergeCell ref="C1:G2"/>
    <mergeCell ref="B8:G8"/>
    <mergeCell ref="B9:G9"/>
    <mergeCell ref="A3:G3"/>
    <mergeCell ref="A4:G4"/>
    <mergeCell ref="B6:G6"/>
    <mergeCell ref="B7:G7"/>
    <mergeCell ref="A9:A10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5"/>
  <sheetViews>
    <sheetView view="pageBreakPreview" topLeftCell="B103" zoomScaleNormal="125" zoomScaleSheetLayoutView="100" zoomScalePageLayoutView="125" workbookViewId="0">
      <selection activeCell="B45" sqref="B45:B49"/>
    </sheetView>
  </sheetViews>
  <sheetFormatPr defaultColWidth="8.85546875" defaultRowHeight="15"/>
  <cols>
    <col min="1" max="1" width="10.7109375" style="8" bestFit="1" customWidth="1"/>
    <col min="2" max="2" width="65.140625" style="1" customWidth="1"/>
    <col min="3" max="3" width="16.42578125" style="1" customWidth="1"/>
    <col min="4" max="4" width="18.28515625" style="1" customWidth="1"/>
    <col min="5" max="5" width="17.140625" style="1" customWidth="1"/>
    <col min="6" max="6" width="10.42578125" style="1" customWidth="1"/>
    <col min="7" max="7" width="9.42578125" style="1" customWidth="1"/>
    <col min="8" max="8" width="11.28515625" style="1" bestFit="1" customWidth="1"/>
    <col min="9" max="11" width="9.7109375" style="1" bestFit="1" customWidth="1"/>
    <col min="12" max="12" width="18.28515625" style="1" customWidth="1"/>
    <col min="13" max="13" width="18.85546875" style="1" customWidth="1"/>
    <col min="14" max="16384" width="8.85546875" style="1"/>
  </cols>
  <sheetData>
    <row r="1" spans="1:13" ht="15.75">
      <c r="A1" s="143" t="s">
        <v>80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5.7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>
      <c r="A3" s="2"/>
    </row>
    <row r="4" spans="1:13" s="9" customFormat="1" ht="15.75">
      <c r="A4" s="145" t="s">
        <v>24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</row>
    <row r="5" spans="1:13" s="9" customFormat="1" ht="15.75">
      <c r="A5" s="147" t="s">
        <v>137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</row>
    <row r="6" spans="1:13" s="9" customFormat="1" ht="15.7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87" customHeight="1">
      <c r="A7" s="121" t="s">
        <v>0</v>
      </c>
      <c r="B7" s="135" t="s">
        <v>16</v>
      </c>
      <c r="C7" s="135" t="s">
        <v>17</v>
      </c>
      <c r="D7" s="135" t="s">
        <v>15</v>
      </c>
      <c r="E7" s="135" t="s">
        <v>25</v>
      </c>
      <c r="F7" s="135" t="s">
        <v>141</v>
      </c>
      <c r="G7" s="135" t="s">
        <v>14</v>
      </c>
      <c r="H7" s="135"/>
      <c r="I7" s="135"/>
      <c r="J7" s="135"/>
      <c r="K7" s="135"/>
      <c r="L7" s="135" t="s">
        <v>1</v>
      </c>
      <c r="M7" s="135" t="s">
        <v>2</v>
      </c>
    </row>
    <row r="8" spans="1:13">
      <c r="A8" s="121"/>
      <c r="B8" s="135"/>
      <c r="C8" s="135"/>
      <c r="D8" s="135"/>
      <c r="E8" s="150"/>
      <c r="F8" s="150"/>
      <c r="G8" s="3">
        <v>2017</v>
      </c>
      <c r="H8" s="3">
        <v>2018</v>
      </c>
      <c r="I8" s="3">
        <v>2019</v>
      </c>
      <c r="J8" s="3">
        <v>2020</v>
      </c>
      <c r="K8" s="3">
        <v>2021</v>
      </c>
      <c r="L8" s="135"/>
      <c r="M8" s="135"/>
    </row>
    <row r="9" spans="1:13">
      <c r="A9" s="4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>
      <c r="A10" s="121" t="s">
        <v>27</v>
      </c>
      <c r="B10" s="136" t="s">
        <v>29</v>
      </c>
      <c r="C10" s="132" t="s">
        <v>166</v>
      </c>
      <c r="D10" s="5" t="s">
        <v>4</v>
      </c>
      <c r="E10" s="6">
        <f>E12+E13</f>
        <v>99</v>
      </c>
      <c r="F10" s="6">
        <f t="shared" ref="F10:F108" si="0">SUM(G10:K10)</f>
        <v>700</v>
      </c>
      <c r="G10" s="6">
        <f>SUM(G11:G14)</f>
        <v>150</v>
      </c>
      <c r="H10" s="6">
        <f>SUM(H11:H14)</f>
        <v>150</v>
      </c>
      <c r="I10" s="6">
        <f>SUM(I11:I14)</f>
        <v>400</v>
      </c>
      <c r="J10" s="6">
        <f>SUM(J11:J14)</f>
        <v>0</v>
      </c>
      <c r="K10" s="6">
        <f>SUM(K11:K14)</f>
        <v>0</v>
      </c>
      <c r="L10" s="117" t="s">
        <v>312</v>
      </c>
      <c r="M10" s="117" t="s">
        <v>18</v>
      </c>
    </row>
    <row r="11" spans="1:13" ht="44.25" customHeight="1">
      <c r="A11" s="121"/>
      <c r="B11" s="137"/>
      <c r="C11" s="132"/>
      <c r="D11" s="3" t="s">
        <v>28</v>
      </c>
      <c r="E11" s="7">
        <f>E16</f>
        <v>0</v>
      </c>
      <c r="F11" s="7">
        <f t="shared" si="0"/>
        <v>0</v>
      </c>
      <c r="G11" s="7">
        <v>0</v>
      </c>
      <c r="H11" s="7">
        <v>0</v>
      </c>
      <c r="I11" s="7">
        <f>I16+I21</f>
        <v>0</v>
      </c>
      <c r="J11" s="7">
        <v>0</v>
      </c>
      <c r="K11" s="7">
        <v>0</v>
      </c>
      <c r="L11" s="118"/>
      <c r="M11" s="118"/>
    </row>
    <row r="12" spans="1:13" ht="25.5">
      <c r="A12" s="121"/>
      <c r="B12" s="138"/>
      <c r="C12" s="132"/>
      <c r="D12" s="3" t="s">
        <v>5</v>
      </c>
      <c r="E12" s="7">
        <f>E17</f>
        <v>0</v>
      </c>
      <c r="F12" s="7">
        <f t="shared" si="0"/>
        <v>0</v>
      </c>
      <c r="G12" s="7">
        <f t="shared" ref="G12:K13" si="1">G17</f>
        <v>0</v>
      </c>
      <c r="H12" s="7">
        <f t="shared" si="1"/>
        <v>0</v>
      </c>
      <c r="I12" s="7">
        <f>I17+I22</f>
        <v>0</v>
      </c>
      <c r="J12" s="7">
        <f t="shared" si="1"/>
        <v>0</v>
      </c>
      <c r="K12" s="7">
        <f t="shared" si="1"/>
        <v>0</v>
      </c>
      <c r="L12" s="118"/>
      <c r="M12" s="118"/>
    </row>
    <row r="13" spans="1:13" ht="38.25">
      <c r="A13" s="121"/>
      <c r="B13" s="138"/>
      <c r="C13" s="132"/>
      <c r="D13" s="24" t="s">
        <v>99</v>
      </c>
      <c r="E13" s="7">
        <f>E18</f>
        <v>99</v>
      </c>
      <c r="F13" s="7">
        <f t="shared" si="0"/>
        <v>700</v>
      </c>
      <c r="G13" s="7">
        <f t="shared" si="1"/>
        <v>150</v>
      </c>
      <c r="H13" s="7">
        <f t="shared" si="1"/>
        <v>150</v>
      </c>
      <c r="I13" s="7">
        <f>I18+I23</f>
        <v>400</v>
      </c>
      <c r="J13" s="7">
        <f t="shared" si="1"/>
        <v>0</v>
      </c>
      <c r="K13" s="7">
        <f t="shared" si="1"/>
        <v>0</v>
      </c>
      <c r="L13" s="118"/>
      <c r="M13" s="118"/>
    </row>
    <row r="14" spans="1:13" ht="25.5">
      <c r="A14" s="124"/>
      <c r="B14" s="139"/>
      <c r="C14" s="133"/>
      <c r="D14" s="3" t="s">
        <v>31</v>
      </c>
      <c r="E14" s="7">
        <f>E19</f>
        <v>0</v>
      </c>
      <c r="F14" s="7">
        <f t="shared" si="0"/>
        <v>0</v>
      </c>
      <c r="G14" s="7">
        <v>0</v>
      </c>
      <c r="H14" s="7">
        <v>0</v>
      </c>
      <c r="I14" s="7">
        <f>I19+I24</f>
        <v>0</v>
      </c>
      <c r="J14" s="7">
        <v>0</v>
      </c>
      <c r="K14" s="7">
        <v>0</v>
      </c>
      <c r="L14" s="118"/>
      <c r="M14" s="118"/>
    </row>
    <row r="15" spans="1:13">
      <c r="A15" s="121" t="s">
        <v>6</v>
      </c>
      <c r="B15" s="122" t="s">
        <v>30</v>
      </c>
      <c r="C15" s="132" t="s">
        <v>166</v>
      </c>
      <c r="D15" s="3" t="s">
        <v>4</v>
      </c>
      <c r="E15" s="7">
        <f>E17+E18</f>
        <v>99</v>
      </c>
      <c r="F15" s="7">
        <f t="shared" si="0"/>
        <v>500</v>
      </c>
      <c r="G15" s="7">
        <f>SUM(G16:G19)</f>
        <v>150</v>
      </c>
      <c r="H15" s="7">
        <f>SUM(H16:H19)</f>
        <v>150</v>
      </c>
      <c r="I15" s="7">
        <f>SUM(I16:I19)</f>
        <v>200</v>
      </c>
      <c r="J15" s="7">
        <f>SUM(J16:J19)</f>
        <v>0</v>
      </c>
      <c r="K15" s="7">
        <f>SUM(K16:K19)</f>
        <v>0</v>
      </c>
      <c r="L15" s="118"/>
      <c r="M15" s="118"/>
    </row>
    <row r="16" spans="1:13" ht="39.75" customHeight="1">
      <c r="A16" s="121"/>
      <c r="B16" s="122"/>
      <c r="C16" s="132"/>
      <c r="D16" s="3" t="s">
        <v>28</v>
      </c>
      <c r="E16" s="7">
        <v>0</v>
      </c>
      <c r="F16" s="7">
        <f t="shared" si="0"/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118"/>
      <c r="M16" s="118"/>
    </row>
    <row r="17" spans="1:13" ht="25.5">
      <c r="A17" s="121"/>
      <c r="B17" s="122"/>
      <c r="C17" s="132"/>
      <c r="D17" s="3" t="s">
        <v>5</v>
      </c>
      <c r="E17" s="7">
        <v>0</v>
      </c>
      <c r="F17" s="7">
        <f t="shared" si="0"/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118"/>
      <c r="M17" s="118"/>
    </row>
    <row r="18" spans="1:13" ht="38.25">
      <c r="A18" s="121"/>
      <c r="B18" s="122"/>
      <c r="C18" s="132"/>
      <c r="D18" s="24" t="s">
        <v>99</v>
      </c>
      <c r="E18" s="7">
        <v>99</v>
      </c>
      <c r="F18" s="7">
        <f t="shared" si="0"/>
        <v>500</v>
      </c>
      <c r="G18" s="7">
        <v>150</v>
      </c>
      <c r="H18" s="7">
        <v>150</v>
      </c>
      <c r="I18" s="7">
        <v>200</v>
      </c>
      <c r="J18" s="7">
        <v>0</v>
      </c>
      <c r="K18" s="7">
        <v>0</v>
      </c>
      <c r="L18" s="118"/>
      <c r="M18" s="118"/>
    </row>
    <row r="19" spans="1:13" ht="25.5">
      <c r="A19" s="124"/>
      <c r="B19" s="125"/>
      <c r="C19" s="133"/>
      <c r="D19" s="3" t="s">
        <v>31</v>
      </c>
      <c r="E19" s="7">
        <v>0</v>
      </c>
      <c r="F19" s="7">
        <f t="shared" si="0"/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119"/>
      <c r="M19" s="119"/>
    </row>
    <row r="20" spans="1:13">
      <c r="A20" s="121" t="s">
        <v>251</v>
      </c>
      <c r="B20" s="122" t="s">
        <v>309</v>
      </c>
      <c r="C20" s="132" t="s">
        <v>166</v>
      </c>
      <c r="D20" s="72" t="s">
        <v>4</v>
      </c>
      <c r="E20" s="7">
        <f>E22+E23</f>
        <v>99</v>
      </c>
      <c r="F20" s="7">
        <f>SUM(G20:K20)</f>
        <v>200</v>
      </c>
      <c r="G20" s="7">
        <f>SUM(G21:G24)</f>
        <v>0</v>
      </c>
      <c r="H20" s="7">
        <f>SUM(H21:H24)</f>
        <v>0</v>
      </c>
      <c r="I20" s="7">
        <f>SUM(I21:I24)</f>
        <v>200</v>
      </c>
      <c r="J20" s="7">
        <f>SUM(J21:J24)</f>
        <v>0</v>
      </c>
      <c r="K20" s="7">
        <f>SUM(K21:K24)</f>
        <v>0</v>
      </c>
      <c r="L20" s="119"/>
      <c r="M20" s="119"/>
    </row>
    <row r="21" spans="1:13" ht="38.25">
      <c r="A21" s="121"/>
      <c r="B21" s="122"/>
      <c r="C21" s="132"/>
      <c r="D21" s="72" t="s">
        <v>28</v>
      </c>
      <c r="E21" s="7">
        <v>0</v>
      </c>
      <c r="F21" s="7">
        <f>SUM(G21:K21)</f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119"/>
      <c r="M21" s="119"/>
    </row>
    <row r="22" spans="1:13" ht="25.5">
      <c r="A22" s="121"/>
      <c r="B22" s="122"/>
      <c r="C22" s="132"/>
      <c r="D22" s="72" t="s">
        <v>5</v>
      </c>
      <c r="E22" s="7">
        <v>0</v>
      </c>
      <c r="F22" s="7">
        <f>SUM(G22:K22)</f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119"/>
      <c r="M22" s="119"/>
    </row>
    <row r="23" spans="1:13" ht="38.25">
      <c r="A23" s="121"/>
      <c r="B23" s="122"/>
      <c r="C23" s="132"/>
      <c r="D23" s="72" t="s">
        <v>99</v>
      </c>
      <c r="E23" s="7">
        <v>99</v>
      </c>
      <c r="F23" s="7">
        <f>SUM(G23:K23)</f>
        <v>200</v>
      </c>
      <c r="G23" s="7">
        <v>0</v>
      </c>
      <c r="H23" s="7">
        <v>0</v>
      </c>
      <c r="I23" s="7">
        <v>200</v>
      </c>
      <c r="J23" s="7">
        <v>0</v>
      </c>
      <c r="K23" s="7">
        <v>0</v>
      </c>
      <c r="L23" s="119"/>
      <c r="M23" s="119"/>
    </row>
    <row r="24" spans="1:13" ht="25.5">
      <c r="A24" s="124"/>
      <c r="B24" s="125"/>
      <c r="C24" s="133"/>
      <c r="D24" s="72" t="s">
        <v>31</v>
      </c>
      <c r="E24" s="7">
        <v>0</v>
      </c>
      <c r="F24" s="7">
        <f>SUM(G24:K24)</f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120"/>
      <c r="M24" s="120"/>
    </row>
    <row r="25" spans="1:13" ht="15" customHeight="1">
      <c r="A25" s="151" t="s">
        <v>32</v>
      </c>
      <c r="B25" s="140" t="s">
        <v>33</v>
      </c>
      <c r="C25" s="126" t="s">
        <v>3</v>
      </c>
      <c r="D25" s="5" t="s">
        <v>4</v>
      </c>
      <c r="E25" s="6">
        <f t="shared" ref="E25:K25" si="2">SUM(E26:E29)</f>
        <v>3170.3</v>
      </c>
      <c r="F25" s="6">
        <f t="shared" si="2"/>
        <v>21349.85</v>
      </c>
      <c r="G25" s="6">
        <f t="shared" si="2"/>
        <v>2986.85</v>
      </c>
      <c r="H25" s="6">
        <f t="shared" si="2"/>
        <v>2888</v>
      </c>
      <c r="I25" s="6">
        <f t="shared" si="2"/>
        <v>4725</v>
      </c>
      <c r="J25" s="6">
        <f t="shared" si="2"/>
        <v>5375</v>
      </c>
      <c r="K25" s="6">
        <f t="shared" si="2"/>
        <v>5375</v>
      </c>
      <c r="L25" s="129" t="s">
        <v>312</v>
      </c>
      <c r="M25" s="129" t="s">
        <v>18</v>
      </c>
    </row>
    <row r="26" spans="1:13" ht="41.25" customHeight="1">
      <c r="A26" s="152"/>
      <c r="B26" s="141"/>
      <c r="C26" s="127"/>
      <c r="D26" s="3" t="s">
        <v>28</v>
      </c>
      <c r="E26" s="7">
        <f>E31</f>
        <v>0</v>
      </c>
      <c r="F26" s="7">
        <f t="shared" si="0"/>
        <v>0</v>
      </c>
      <c r="G26" s="7">
        <f t="shared" ref="G26:K28" si="3">G31</f>
        <v>0</v>
      </c>
      <c r="H26" s="7">
        <f t="shared" si="3"/>
        <v>0</v>
      </c>
      <c r="I26" s="7">
        <f t="shared" si="3"/>
        <v>0</v>
      </c>
      <c r="J26" s="7">
        <f t="shared" si="3"/>
        <v>0</v>
      </c>
      <c r="K26" s="7">
        <f t="shared" si="3"/>
        <v>0</v>
      </c>
      <c r="L26" s="129"/>
      <c r="M26" s="129"/>
    </row>
    <row r="27" spans="1:13" ht="25.5">
      <c r="A27" s="152"/>
      <c r="B27" s="141"/>
      <c r="C27" s="127"/>
      <c r="D27" s="3" t="s">
        <v>5</v>
      </c>
      <c r="E27" s="7">
        <f>E32</f>
        <v>0</v>
      </c>
      <c r="F27" s="7">
        <f t="shared" si="0"/>
        <v>0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3"/>
        <v>0</v>
      </c>
      <c r="K27" s="7">
        <f t="shared" si="3"/>
        <v>0</v>
      </c>
      <c r="L27" s="129"/>
      <c r="M27" s="129"/>
    </row>
    <row r="28" spans="1:13" ht="38.25">
      <c r="A28" s="152"/>
      <c r="B28" s="141"/>
      <c r="C28" s="127"/>
      <c r="D28" s="24" t="s">
        <v>99</v>
      </c>
      <c r="E28" s="7">
        <f>E33</f>
        <v>3170.3</v>
      </c>
      <c r="F28" s="7">
        <f t="shared" si="0"/>
        <v>21349.85</v>
      </c>
      <c r="G28" s="7">
        <f t="shared" si="3"/>
        <v>2986.85</v>
      </c>
      <c r="H28" s="7">
        <f t="shared" si="3"/>
        <v>2888</v>
      </c>
      <c r="I28" s="7">
        <f t="shared" si="3"/>
        <v>4725</v>
      </c>
      <c r="J28" s="7">
        <f t="shared" si="3"/>
        <v>5375</v>
      </c>
      <c r="K28" s="7">
        <f t="shared" si="3"/>
        <v>5375</v>
      </c>
      <c r="L28" s="129"/>
      <c r="M28" s="129"/>
    </row>
    <row r="29" spans="1:13" ht="25.5">
      <c r="A29" s="153"/>
      <c r="B29" s="142"/>
      <c r="C29" s="154"/>
      <c r="D29" s="3" t="s">
        <v>31</v>
      </c>
      <c r="E29" s="7">
        <f>E34</f>
        <v>0</v>
      </c>
      <c r="F29" s="7">
        <f t="shared" si="0"/>
        <v>0</v>
      </c>
      <c r="G29" s="7">
        <f>G34</f>
        <v>0</v>
      </c>
      <c r="H29" s="7">
        <f>H34</f>
        <v>0</v>
      </c>
      <c r="I29" s="7">
        <f>I34</f>
        <v>0</v>
      </c>
      <c r="J29" s="7">
        <f>J34</f>
        <v>0</v>
      </c>
      <c r="K29" s="7">
        <f>K34</f>
        <v>0</v>
      </c>
      <c r="L29" s="129"/>
      <c r="M29" s="129"/>
    </row>
    <row r="30" spans="1:13">
      <c r="A30" s="121" t="s">
        <v>7</v>
      </c>
      <c r="B30" s="122" t="s">
        <v>78</v>
      </c>
      <c r="C30" s="132" t="s">
        <v>3</v>
      </c>
      <c r="D30" s="3" t="s">
        <v>4</v>
      </c>
      <c r="E30" s="7">
        <f t="shared" ref="E30:K30" si="4">SUM(E31:E34)</f>
        <v>3170.3</v>
      </c>
      <c r="F30" s="7">
        <f t="shared" si="4"/>
        <v>21349.85</v>
      </c>
      <c r="G30" s="7">
        <f t="shared" si="4"/>
        <v>2986.85</v>
      </c>
      <c r="H30" s="7">
        <f t="shared" si="4"/>
        <v>2888</v>
      </c>
      <c r="I30" s="7">
        <f t="shared" si="4"/>
        <v>4725</v>
      </c>
      <c r="J30" s="7">
        <f t="shared" si="4"/>
        <v>5375</v>
      </c>
      <c r="K30" s="7">
        <f t="shared" si="4"/>
        <v>5375</v>
      </c>
      <c r="L30" s="129"/>
      <c r="M30" s="129"/>
    </row>
    <row r="31" spans="1:13" ht="39.75" customHeight="1">
      <c r="A31" s="121"/>
      <c r="B31" s="122"/>
      <c r="C31" s="132"/>
      <c r="D31" s="3" t="s">
        <v>28</v>
      </c>
      <c r="E31" s="7">
        <v>0</v>
      </c>
      <c r="F31" s="7">
        <f t="shared" si="0"/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129"/>
      <c r="M31" s="129"/>
    </row>
    <row r="32" spans="1:13" ht="25.5">
      <c r="A32" s="121"/>
      <c r="B32" s="122"/>
      <c r="C32" s="132"/>
      <c r="D32" s="3" t="s">
        <v>5</v>
      </c>
      <c r="E32" s="7">
        <v>0</v>
      </c>
      <c r="F32" s="7">
        <f t="shared" si="0"/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129"/>
      <c r="M32" s="129"/>
    </row>
    <row r="33" spans="1:13" ht="38.25">
      <c r="A33" s="121"/>
      <c r="B33" s="122"/>
      <c r="C33" s="132"/>
      <c r="D33" s="24" t="s">
        <v>99</v>
      </c>
      <c r="E33" s="7">
        <v>3170.3</v>
      </c>
      <c r="F33" s="7">
        <f t="shared" si="0"/>
        <v>21349.85</v>
      </c>
      <c r="G33" s="7">
        <v>2986.85</v>
      </c>
      <c r="H33" s="7">
        <v>2888</v>
      </c>
      <c r="I33" s="7">
        <f>4375+350</f>
        <v>4725</v>
      </c>
      <c r="J33" s="7">
        <v>5375</v>
      </c>
      <c r="K33" s="7">
        <v>5375</v>
      </c>
      <c r="L33" s="129"/>
      <c r="M33" s="129"/>
    </row>
    <row r="34" spans="1:13" ht="25.5">
      <c r="A34" s="124"/>
      <c r="B34" s="125"/>
      <c r="C34" s="133"/>
      <c r="D34" s="3" t="s">
        <v>31</v>
      </c>
      <c r="E34" s="7">
        <v>0</v>
      </c>
      <c r="F34" s="7">
        <f t="shared" si="0"/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133"/>
      <c r="M34" s="133"/>
    </row>
    <row r="35" spans="1:13" ht="15" customHeight="1">
      <c r="A35" s="149" t="s">
        <v>8</v>
      </c>
      <c r="B35" s="134" t="s">
        <v>310</v>
      </c>
      <c r="C35" s="132" t="s">
        <v>166</v>
      </c>
      <c r="D35" s="5" t="s">
        <v>4</v>
      </c>
      <c r="E35" s="6">
        <f>E37+E38</f>
        <v>0</v>
      </c>
      <c r="F35" s="6">
        <f t="shared" si="0"/>
        <v>23647.8</v>
      </c>
      <c r="G35" s="6">
        <f>SUM(G36:G39)</f>
        <v>20000</v>
      </c>
      <c r="H35" s="6">
        <f>SUM(H36:H39)</f>
        <v>3347.8</v>
      </c>
      <c r="I35" s="6">
        <f>SUM(I36:I39)</f>
        <v>300</v>
      </c>
      <c r="J35" s="6">
        <f>SUM(J36:J39)</f>
        <v>0</v>
      </c>
      <c r="K35" s="6">
        <f>SUM(K36:K39)</f>
        <v>0</v>
      </c>
      <c r="L35" s="129" t="s">
        <v>313</v>
      </c>
      <c r="M35" s="129" t="s">
        <v>34</v>
      </c>
    </row>
    <row r="36" spans="1:13" ht="44.25" customHeight="1">
      <c r="A36" s="149"/>
      <c r="B36" s="134"/>
      <c r="C36" s="132"/>
      <c r="D36" s="3" t="s">
        <v>28</v>
      </c>
      <c r="E36" s="7">
        <f>E41</f>
        <v>0</v>
      </c>
      <c r="F36" s="7">
        <f t="shared" si="0"/>
        <v>3400</v>
      </c>
      <c r="G36" s="7">
        <f t="shared" ref="G36:K38" si="5">G41</f>
        <v>3400</v>
      </c>
      <c r="H36" s="7">
        <f t="shared" si="5"/>
        <v>0</v>
      </c>
      <c r="I36" s="7">
        <f t="shared" si="5"/>
        <v>0</v>
      </c>
      <c r="J36" s="7">
        <f t="shared" si="5"/>
        <v>0</v>
      </c>
      <c r="K36" s="7">
        <f t="shared" si="5"/>
        <v>0</v>
      </c>
      <c r="L36" s="129"/>
      <c r="M36" s="129"/>
    </row>
    <row r="37" spans="1:13" ht="25.5">
      <c r="A37" s="149"/>
      <c r="B37" s="128"/>
      <c r="C37" s="132"/>
      <c r="D37" s="3" t="s">
        <v>5</v>
      </c>
      <c r="E37" s="7">
        <f>E42</f>
        <v>0</v>
      </c>
      <c r="F37" s="7">
        <f t="shared" si="0"/>
        <v>6600</v>
      </c>
      <c r="G37" s="7">
        <f t="shared" si="5"/>
        <v>6600</v>
      </c>
      <c r="H37" s="7">
        <f t="shared" si="5"/>
        <v>0</v>
      </c>
      <c r="I37" s="7">
        <f t="shared" si="5"/>
        <v>0</v>
      </c>
      <c r="J37" s="7">
        <f t="shared" si="5"/>
        <v>0</v>
      </c>
      <c r="K37" s="7">
        <f t="shared" si="5"/>
        <v>0</v>
      </c>
      <c r="L37" s="129"/>
      <c r="M37" s="129"/>
    </row>
    <row r="38" spans="1:13" ht="38.25">
      <c r="A38" s="149"/>
      <c r="B38" s="128"/>
      <c r="C38" s="132"/>
      <c r="D38" s="24" t="s">
        <v>99</v>
      </c>
      <c r="E38" s="7">
        <f>E43</f>
        <v>0</v>
      </c>
      <c r="F38" s="7">
        <f t="shared" si="0"/>
        <v>13647.8</v>
      </c>
      <c r="G38" s="7">
        <f t="shared" si="5"/>
        <v>10000</v>
      </c>
      <c r="H38" s="7">
        <f t="shared" si="5"/>
        <v>3347.8</v>
      </c>
      <c r="I38" s="7">
        <f t="shared" si="5"/>
        <v>300</v>
      </c>
      <c r="J38" s="7">
        <f t="shared" si="5"/>
        <v>0</v>
      </c>
      <c r="K38" s="7">
        <f t="shared" si="5"/>
        <v>0</v>
      </c>
      <c r="L38" s="129"/>
      <c r="M38" s="129"/>
    </row>
    <row r="39" spans="1:13" ht="25.5">
      <c r="A39" s="124"/>
      <c r="B39" s="125"/>
      <c r="C39" s="133"/>
      <c r="D39" s="3" t="s">
        <v>31</v>
      </c>
      <c r="E39" s="7">
        <f>E44</f>
        <v>0</v>
      </c>
      <c r="F39" s="7">
        <f t="shared" si="0"/>
        <v>0</v>
      </c>
      <c r="G39" s="7">
        <v>0</v>
      </c>
      <c r="H39" s="7">
        <f>H44</f>
        <v>0</v>
      </c>
      <c r="I39" s="7">
        <f>I44</f>
        <v>0</v>
      </c>
      <c r="J39" s="7">
        <f>J44</f>
        <v>0</v>
      </c>
      <c r="K39" s="7">
        <f>K44</f>
        <v>0</v>
      </c>
      <c r="L39" s="129"/>
      <c r="M39" s="129"/>
    </row>
    <row r="40" spans="1:13">
      <c r="A40" s="121" t="s">
        <v>35</v>
      </c>
      <c r="B40" s="122" t="s">
        <v>36</v>
      </c>
      <c r="C40" s="132" t="s">
        <v>166</v>
      </c>
      <c r="D40" s="3" t="s">
        <v>4</v>
      </c>
      <c r="E40" s="7">
        <f>E42+E43</f>
        <v>0</v>
      </c>
      <c r="F40" s="7">
        <f t="shared" si="0"/>
        <v>23647.8</v>
      </c>
      <c r="G40" s="7">
        <f>SUM(G41:G44)</f>
        <v>20000</v>
      </c>
      <c r="H40" s="7">
        <f>SUM(H41:H44)</f>
        <v>3347.8</v>
      </c>
      <c r="I40" s="7">
        <f>SUM(I41:I44)</f>
        <v>300</v>
      </c>
      <c r="J40" s="7">
        <f>SUM(J41:J44)</f>
        <v>0</v>
      </c>
      <c r="K40" s="7">
        <f>SUM(K41:K44)</f>
        <v>0</v>
      </c>
      <c r="L40" s="129"/>
      <c r="M40" s="129"/>
    </row>
    <row r="41" spans="1:13" ht="41.25" customHeight="1">
      <c r="A41" s="121"/>
      <c r="B41" s="122"/>
      <c r="C41" s="132"/>
      <c r="D41" s="3" t="s">
        <v>28</v>
      </c>
      <c r="E41" s="7">
        <v>0</v>
      </c>
      <c r="F41" s="7">
        <f t="shared" si="0"/>
        <v>3400</v>
      </c>
      <c r="G41" s="7">
        <v>3400</v>
      </c>
      <c r="H41" s="7">
        <v>0</v>
      </c>
      <c r="I41" s="7">
        <v>0</v>
      </c>
      <c r="J41" s="7">
        <v>0</v>
      </c>
      <c r="K41" s="7">
        <v>0</v>
      </c>
      <c r="L41" s="129"/>
      <c r="M41" s="129"/>
    </row>
    <row r="42" spans="1:13" ht="25.5">
      <c r="A42" s="121"/>
      <c r="B42" s="122"/>
      <c r="C42" s="132"/>
      <c r="D42" s="3" t="s">
        <v>5</v>
      </c>
      <c r="E42" s="7">
        <v>0</v>
      </c>
      <c r="F42" s="7">
        <f t="shared" si="0"/>
        <v>6600</v>
      </c>
      <c r="G42" s="7">
        <v>6600</v>
      </c>
      <c r="H42" s="7">
        <v>0</v>
      </c>
      <c r="I42" s="7">
        <v>0</v>
      </c>
      <c r="J42" s="7">
        <v>0</v>
      </c>
      <c r="K42" s="7">
        <v>0</v>
      </c>
      <c r="L42" s="129"/>
      <c r="M42" s="129"/>
    </row>
    <row r="43" spans="1:13" ht="38.25">
      <c r="A43" s="121"/>
      <c r="B43" s="122"/>
      <c r="C43" s="132"/>
      <c r="D43" s="24" t="s">
        <v>99</v>
      </c>
      <c r="E43" s="7">
        <v>0</v>
      </c>
      <c r="F43" s="7">
        <f t="shared" si="0"/>
        <v>13647.8</v>
      </c>
      <c r="G43" s="7">
        <v>10000</v>
      </c>
      <c r="H43" s="7">
        <v>3347.8</v>
      </c>
      <c r="I43" s="7">
        <v>300</v>
      </c>
      <c r="J43" s="7">
        <v>0</v>
      </c>
      <c r="K43" s="7">
        <v>0</v>
      </c>
      <c r="L43" s="129"/>
      <c r="M43" s="129"/>
    </row>
    <row r="44" spans="1:13" ht="25.5">
      <c r="A44" s="124"/>
      <c r="B44" s="125"/>
      <c r="C44" s="133"/>
      <c r="D44" s="3" t="s">
        <v>31</v>
      </c>
      <c r="E44" s="7">
        <v>0</v>
      </c>
      <c r="F44" s="7">
        <f t="shared" si="0"/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133"/>
      <c r="M44" s="133"/>
    </row>
    <row r="45" spans="1:13">
      <c r="A45" s="121" t="s">
        <v>37</v>
      </c>
      <c r="B45" s="134" t="s">
        <v>38</v>
      </c>
      <c r="C45" s="132" t="s">
        <v>3</v>
      </c>
      <c r="D45" s="5" t="s">
        <v>4</v>
      </c>
      <c r="E45" s="6">
        <f>SUM(E46:E49)</f>
        <v>450</v>
      </c>
      <c r="F45" s="6">
        <f t="shared" si="0"/>
        <v>3110</v>
      </c>
      <c r="G45" s="6">
        <f>SUM(G46:G49)</f>
        <v>950</v>
      </c>
      <c r="H45" s="6">
        <f>SUM(H46:H49)</f>
        <v>450</v>
      </c>
      <c r="I45" s="6">
        <f>SUM(I46:I49)</f>
        <v>810</v>
      </c>
      <c r="J45" s="6">
        <f>SUM(J46:J49)</f>
        <v>450</v>
      </c>
      <c r="K45" s="6">
        <f>SUM(K46:K49)</f>
        <v>450</v>
      </c>
      <c r="L45" s="129" t="s">
        <v>313</v>
      </c>
      <c r="M45" s="129" t="s">
        <v>18</v>
      </c>
    </row>
    <row r="46" spans="1:13" ht="46.5" customHeight="1">
      <c r="A46" s="121"/>
      <c r="B46" s="134"/>
      <c r="C46" s="132"/>
      <c r="D46" s="3" t="s">
        <v>28</v>
      </c>
      <c r="E46" s="7">
        <f>E51</f>
        <v>0</v>
      </c>
      <c r="F46" s="7">
        <f t="shared" si="0"/>
        <v>0</v>
      </c>
      <c r="G46" s="7">
        <f t="shared" ref="G46:K48" si="6">G51</f>
        <v>0</v>
      </c>
      <c r="H46" s="7">
        <f t="shared" si="6"/>
        <v>0</v>
      </c>
      <c r="I46" s="7">
        <f t="shared" si="6"/>
        <v>0</v>
      </c>
      <c r="J46" s="7">
        <f t="shared" si="6"/>
        <v>0</v>
      </c>
      <c r="K46" s="7">
        <f t="shared" si="6"/>
        <v>0</v>
      </c>
      <c r="L46" s="129"/>
      <c r="M46" s="129"/>
    </row>
    <row r="47" spans="1:13" ht="25.5">
      <c r="A47" s="121"/>
      <c r="B47" s="128"/>
      <c r="C47" s="132"/>
      <c r="D47" s="3" t="s">
        <v>5</v>
      </c>
      <c r="E47" s="7">
        <f>E52</f>
        <v>0</v>
      </c>
      <c r="F47" s="7">
        <f t="shared" si="0"/>
        <v>0</v>
      </c>
      <c r="G47" s="7">
        <f t="shared" si="6"/>
        <v>0</v>
      </c>
      <c r="H47" s="7">
        <f t="shared" si="6"/>
        <v>0</v>
      </c>
      <c r="I47" s="7">
        <f t="shared" si="6"/>
        <v>0</v>
      </c>
      <c r="J47" s="7">
        <f t="shared" si="6"/>
        <v>0</v>
      </c>
      <c r="K47" s="7">
        <f t="shared" si="6"/>
        <v>0</v>
      </c>
      <c r="L47" s="129"/>
      <c r="M47" s="129"/>
    </row>
    <row r="48" spans="1:13" ht="38.25">
      <c r="A48" s="121"/>
      <c r="B48" s="128"/>
      <c r="C48" s="132"/>
      <c r="D48" s="24" t="s">
        <v>99</v>
      </c>
      <c r="E48" s="7">
        <f>E53</f>
        <v>450</v>
      </c>
      <c r="F48" s="7">
        <f t="shared" si="0"/>
        <v>3110</v>
      </c>
      <c r="G48" s="7">
        <f t="shared" si="6"/>
        <v>950</v>
      </c>
      <c r="H48" s="7">
        <f t="shared" si="6"/>
        <v>450</v>
      </c>
      <c r="I48" s="7">
        <f t="shared" si="6"/>
        <v>810</v>
      </c>
      <c r="J48" s="7">
        <f t="shared" si="6"/>
        <v>450</v>
      </c>
      <c r="K48" s="7">
        <f t="shared" si="6"/>
        <v>450</v>
      </c>
      <c r="L48" s="129"/>
      <c r="M48" s="129"/>
    </row>
    <row r="49" spans="1:13" ht="28.5" customHeight="1">
      <c r="A49" s="124"/>
      <c r="B49" s="125"/>
      <c r="C49" s="133"/>
      <c r="D49" s="3" t="s">
        <v>31</v>
      </c>
      <c r="E49" s="7">
        <f>E54</f>
        <v>0</v>
      </c>
      <c r="F49" s="7">
        <f t="shared" si="0"/>
        <v>0</v>
      </c>
      <c r="G49" s="7">
        <f>G54</f>
        <v>0</v>
      </c>
      <c r="H49" s="7">
        <f>H54</f>
        <v>0</v>
      </c>
      <c r="I49" s="7">
        <f>I54</f>
        <v>0</v>
      </c>
      <c r="J49" s="7">
        <f>J54</f>
        <v>0</v>
      </c>
      <c r="K49" s="7">
        <f>K54</f>
        <v>0</v>
      </c>
      <c r="L49" s="129"/>
      <c r="M49" s="129"/>
    </row>
    <row r="50" spans="1:13">
      <c r="A50" s="121" t="s">
        <v>9</v>
      </c>
      <c r="B50" s="122" t="s">
        <v>79</v>
      </c>
      <c r="C50" s="132" t="s">
        <v>3</v>
      </c>
      <c r="D50" s="3" t="s">
        <v>4</v>
      </c>
      <c r="E50" s="7">
        <f>SUM(E51:E54)</f>
        <v>450</v>
      </c>
      <c r="F50" s="7">
        <f t="shared" si="0"/>
        <v>3110</v>
      </c>
      <c r="G50" s="7">
        <f>SUM(G51:G54)</f>
        <v>950</v>
      </c>
      <c r="H50" s="7">
        <f>SUM(H51:H54)</f>
        <v>450</v>
      </c>
      <c r="I50" s="7">
        <f>SUM(I51:I54)</f>
        <v>810</v>
      </c>
      <c r="J50" s="7">
        <f>SUM(J51:J54)</f>
        <v>450</v>
      </c>
      <c r="K50" s="7">
        <f>SUM(K51:K54)</f>
        <v>450</v>
      </c>
      <c r="L50" s="129"/>
      <c r="M50" s="129"/>
    </row>
    <row r="51" spans="1:13" ht="41.25" customHeight="1">
      <c r="A51" s="121"/>
      <c r="B51" s="122"/>
      <c r="C51" s="132"/>
      <c r="D51" s="3" t="s">
        <v>28</v>
      </c>
      <c r="E51" s="7">
        <v>0</v>
      </c>
      <c r="F51" s="7">
        <f t="shared" si="0"/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129"/>
      <c r="M51" s="129"/>
    </row>
    <row r="52" spans="1:13" ht="25.5">
      <c r="A52" s="121"/>
      <c r="B52" s="128"/>
      <c r="C52" s="132"/>
      <c r="D52" s="3" t="s">
        <v>5</v>
      </c>
      <c r="E52" s="7">
        <v>0</v>
      </c>
      <c r="F52" s="7">
        <f t="shared" si="0"/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130"/>
      <c r="M52" s="129"/>
    </row>
    <row r="53" spans="1:13" ht="38.25">
      <c r="A53" s="121"/>
      <c r="B53" s="128"/>
      <c r="C53" s="132"/>
      <c r="D53" s="24" t="s">
        <v>99</v>
      </c>
      <c r="E53" s="7">
        <v>450</v>
      </c>
      <c r="F53" s="7">
        <f t="shared" si="0"/>
        <v>3110</v>
      </c>
      <c r="G53" s="7">
        <v>950</v>
      </c>
      <c r="H53" s="7">
        <v>450</v>
      </c>
      <c r="I53" s="7">
        <f>450+360</f>
        <v>810</v>
      </c>
      <c r="J53" s="7">
        <v>450</v>
      </c>
      <c r="K53" s="7">
        <v>450</v>
      </c>
      <c r="L53" s="130"/>
      <c r="M53" s="129"/>
    </row>
    <row r="54" spans="1:13" ht="25.5">
      <c r="A54" s="124"/>
      <c r="B54" s="125"/>
      <c r="C54" s="133"/>
      <c r="D54" s="3" t="s">
        <v>31</v>
      </c>
      <c r="E54" s="7">
        <v>0</v>
      </c>
      <c r="F54" s="7">
        <f t="shared" si="0"/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131"/>
      <c r="M54" s="133"/>
    </row>
    <row r="55" spans="1:13">
      <c r="A55" s="121" t="s">
        <v>10</v>
      </c>
      <c r="B55" s="134" t="s">
        <v>39</v>
      </c>
      <c r="C55" s="132" t="s">
        <v>60</v>
      </c>
      <c r="D55" s="5" t="s">
        <v>4</v>
      </c>
      <c r="E55" s="6">
        <f t="shared" ref="E55:K55" si="7">SUM(E56:E59)</f>
        <v>900</v>
      </c>
      <c r="F55" s="6">
        <f t="shared" si="7"/>
        <v>1400</v>
      </c>
      <c r="G55" s="6">
        <f t="shared" si="7"/>
        <v>1400</v>
      </c>
      <c r="H55" s="6">
        <f t="shared" si="7"/>
        <v>0</v>
      </c>
      <c r="I55" s="6">
        <f t="shared" si="7"/>
        <v>0</v>
      </c>
      <c r="J55" s="6">
        <f t="shared" si="7"/>
        <v>0</v>
      </c>
      <c r="K55" s="6">
        <f t="shared" si="7"/>
        <v>0</v>
      </c>
      <c r="L55" s="129" t="s">
        <v>312</v>
      </c>
      <c r="M55" s="132" t="s">
        <v>21</v>
      </c>
    </row>
    <row r="56" spans="1:13" ht="39" customHeight="1">
      <c r="A56" s="121"/>
      <c r="B56" s="134"/>
      <c r="C56" s="132"/>
      <c r="D56" s="3" t="s">
        <v>28</v>
      </c>
      <c r="E56" s="7">
        <f>E61</f>
        <v>0</v>
      </c>
      <c r="F56" s="7">
        <f t="shared" si="0"/>
        <v>0</v>
      </c>
      <c r="G56" s="7">
        <f t="shared" ref="G56:K59" si="8">G61</f>
        <v>0</v>
      </c>
      <c r="H56" s="7">
        <f t="shared" si="8"/>
        <v>0</v>
      </c>
      <c r="I56" s="7">
        <f t="shared" si="8"/>
        <v>0</v>
      </c>
      <c r="J56" s="7">
        <f t="shared" si="8"/>
        <v>0</v>
      </c>
      <c r="K56" s="7">
        <f t="shared" si="8"/>
        <v>0</v>
      </c>
      <c r="L56" s="129"/>
      <c r="M56" s="132"/>
    </row>
    <row r="57" spans="1:13" ht="30" customHeight="1">
      <c r="A57" s="121"/>
      <c r="B57" s="128"/>
      <c r="C57" s="132"/>
      <c r="D57" s="3" t="s">
        <v>5</v>
      </c>
      <c r="E57" s="7">
        <f>E62</f>
        <v>0</v>
      </c>
      <c r="F57" s="7">
        <f t="shared" si="0"/>
        <v>0</v>
      </c>
      <c r="G57" s="7">
        <f t="shared" si="8"/>
        <v>0</v>
      </c>
      <c r="H57" s="7">
        <f t="shared" si="8"/>
        <v>0</v>
      </c>
      <c r="I57" s="7">
        <f t="shared" si="8"/>
        <v>0</v>
      </c>
      <c r="J57" s="7">
        <f t="shared" si="8"/>
        <v>0</v>
      </c>
      <c r="K57" s="7">
        <f t="shared" si="8"/>
        <v>0</v>
      </c>
      <c r="L57" s="129"/>
      <c r="M57" s="132"/>
    </row>
    <row r="58" spans="1:13" ht="38.25">
      <c r="A58" s="121"/>
      <c r="B58" s="128"/>
      <c r="C58" s="132"/>
      <c r="D58" s="24" t="s">
        <v>99</v>
      </c>
      <c r="E58" s="7">
        <f>E63</f>
        <v>900</v>
      </c>
      <c r="F58" s="7">
        <f t="shared" si="0"/>
        <v>1400</v>
      </c>
      <c r="G58" s="7">
        <f t="shared" si="8"/>
        <v>1400</v>
      </c>
      <c r="H58" s="7">
        <f t="shared" si="8"/>
        <v>0</v>
      </c>
      <c r="I58" s="7">
        <f t="shared" si="8"/>
        <v>0</v>
      </c>
      <c r="J58" s="7">
        <f t="shared" si="8"/>
        <v>0</v>
      </c>
      <c r="K58" s="7">
        <f t="shared" si="8"/>
        <v>0</v>
      </c>
      <c r="L58" s="129"/>
      <c r="M58" s="132"/>
    </row>
    <row r="59" spans="1:13" ht="25.5">
      <c r="A59" s="124"/>
      <c r="B59" s="125"/>
      <c r="C59" s="133"/>
      <c r="D59" s="3" t="s">
        <v>31</v>
      </c>
      <c r="E59" s="7">
        <f>E64</f>
        <v>0</v>
      </c>
      <c r="F59" s="7">
        <f t="shared" si="0"/>
        <v>0</v>
      </c>
      <c r="G59" s="7">
        <f t="shared" si="8"/>
        <v>0</v>
      </c>
      <c r="H59" s="7">
        <f t="shared" si="8"/>
        <v>0</v>
      </c>
      <c r="I59" s="7">
        <f t="shared" si="8"/>
        <v>0</v>
      </c>
      <c r="J59" s="7">
        <f t="shared" si="8"/>
        <v>0</v>
      </c>
      <c r="K59" s="7">
        <f t="shared" si="8"/>
        <v>0</v>
      </c>
      <c r="L59" s="129"/>
      <c r="M59" s="132"/>
    </row>
    <row r="60" spans="1:13">
      <c r="A60" s="121" t="s">
        <v>19</v>
      </c>
      <c r="B60" s="122" t="s">
        <v>40</v>
      </c>
      <c r="C60" s="132" t="s">
        <v>60</v>
      </c>
      <c r="D60" s="3" t="s">
        <v>4</v>
      </c>
      <c r="E60" s="7">
        <f>SUM(E61:E64)</f>
        <v>900</v>
      </c>
      <c r="F60" s="7">
        <f t="shared" si="0"/>
        <v>1400</v>
      </c>
      <c r="G60" s="7">
        <f>SUM(G61:G64)</f>
        <v>1400</v>
      </c>
      <c r="H60" s="7">
        <f>SUM(H61:H64)</f>
        <v>0</v>
      </c>
      <c r="I60" s="7">
        <f>SUM(I61:I64)</f>
        <v>0</v>
      </c>
      <c r="J60" s="7">
        <f>SUM(J61:J64)</f>
        <v>0</v>
      </c>
      <c r="K60" s="7">
        <f>SUM(K61:K64)</f>
        <v>0</v>
      </c>
      <c r="L60" s="129"/>
      <c r="M60" s="132"/>
    </row>
    <row r="61" spans="1:13" ht="41.25" customHeight="1">
      <c r="A61" s="121"/>
      <c r="B61" s="122"/>
      <c r="C61" s="132"/>
      <c r="D61" s="3" t="s">
        <v>28</v>
      </c>
      <c r="E61" s="7">
        <v>0</v>
      </c>
      <c r="F61" s="7">
        <f t="shared" si="0"/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129"/>
      <c r="M61" s="132"/>
    </row>
    <row r="62" spans="1:13" ht="25.5">
      <c r="A62" s="121"/>
      <c r="B62" s="122"/>
      <c r="C62" s="132"/>
      <c r="D62" s="3" t="s">
        <v>5</v>
      </c>
      <c r="E62" s="7">
        <v>0</v>
      </c>
      <c r="F62" s="7">
        <f t="shared" si="0"/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129"/>
      <c r="M62" s="132"/>
    </row>
    <row r="63" spans="1:13" ht="38.25">
      <c r="A63" s="121"/>
      <c r="B63" s="122"/>
      <c r="C63" s="132"/>
      <c r="D63" s="24" t="s">
        <v>99</v>
      </c>
      <c r="E63" s="7">
        <v>900</v>
      </c>
      <c r="F63" s="7">
        <f t="shared" si="0"/>
        <v>1400</v>
      </c>
      <c r="G63" s="7">
        <v>1400</v>
      </c>
      <c r="H63" s="7">
        <v>0</v>
      </c>
      <c r="I63" s="7">
        <v>0</v>
      </c>
      <c r="J63" s="7">
        <v>0</v>
      </c>
      <c r="K63" s="7">
        <v>0</v>
      </c>
      <c r="L63" s="129"/>
      <c r="M63" s="132"/>
    </row>
    <row r="64" spans="1:13" ht="25.5">
      <c r="A64" s="124"/>
      <c r="B64" s="125"/>
      <c r="C64" s="133"/>
      <c r="D64" s="3" t="s">
        <v>31</v>
      </c>
      <c r="E64" s="7">
        <v>0</v>
      </c>
      <c r="F64" s="7">
        <f t="shared" si="0"/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133"/>
      <c r="M64" s="133"/>
    </row>
    <row r="65" spans="1:13" ht="15" customHeight="1">
      <c r="A65" s="121" t="s">
        <v>41</v>
      </c>
      <c r="B65" s="134" t="s">
        <v>42</v>
      </c>
      <c r="C65" s="132" t="s">
        <v>3</v>
      </c>
      <c r="D65" s="5" t="s">
        <v>11</v>
      </c>
      <c r="E65" s="6">
        <f>SUM(E66:E69)</f>
        <v>2672.09</v>
      </c>
      <c r="F65" s="6">
        <f t="shared" si="0"/>
        <v>81112.040000000008</v>
      </c>
      <c r="G65" s="6">
        <f>SUM(G66:G69)</f>
        <v>10622.6</v>
      </c>
      <c r="H65" s="6">
        <f>SUM(H66:H69)</f>
        <v>13431.1</v>
      </c>
      <c r="I65" s="6">
        <f>SUM(I66:I69)</f>
        <v>19695.04</v>
      </c>
      <c r="J65" s="6">
        <f>SUM(J66:J69)</f>
        <v>18681.650000000001</v>
      </c>
      <c r="K65" s="6">
        <f>SUM(K66:K69)</f>
        <v>18681.650000000001</v>
      </c>
      <c r="L65" s="126" t="s">
        <v>315</v>
      </c>
      <c r="M65" s="126" t="s">
        <v>20</v>
      </c>
    </row>
    <row r="66" spans="1:13" ht="39.75" customHeight="1">
      <c r="A66" s="121"/>
      <c r="B66" s="134"/>
      <c r="C66" s="132"/>
      <c r="D66" s="3" t="s">
        <v>28</v>
      </c>
      <c r="E66" s="7">
        <f>E71</f>
        <v>0</v>
      </c>
      <c r="F66" s="7">
        <f t="shared" si="0"/>
        <v>0</v>
      </c>
      <c r="G66" s="7">
        <f t="shared" ref="G66:K69" si="9">G71+G76+G81+G86+G91</f>
        <v>0</v>
      </c>
      <c r="H66" s="7">
        <f t="shared" si="9"/>
        <v>0</v>
      </c>
      <c r="I66" s="7">
        <f t="shared" si="9"/>
        <v>0</v>
      </c>
      <c r="J66" s="7">
        <f t="shared" si="9"/>
        <v>0</v>
      </c>
      <c r="K66" s="7">
        <f t="shared" si="9"/>
        <v>0</v>
      </c>
      <c r="L66" s="127"/>
      <c r="M66" s="127"/>
    </row>
    <row r="67" spans="1:13" ht="25.5">
      <c r="A67" s="121"/>
      <c r="B67" s="128"/>
      <c r="C67" s="132"/>
      <c r="D67" s="3" t="s">
        <v>5</v>
      </c>
      <c r="E67" s="7">
        <f>E72</f>
        <v>0</v>
      </c>
      <c r="F67" s="7">
        <f t="shared" si="0"/>
        <v>0</v>
      </c>
      <c r="G67" s="7">
        <f t="shared" si="9"/>
        <v>0</v>
      </c>
      <c r="H67" s="7">
        <f t="shared" si="9"/>
        <v>0</v>
      </c>
      <c r="I67" s="7">
        <f t="shared" si="9"/>
        <v>0</v>
      </c>
      <c r="J67" s="7">
        <f t="shared" si="9"/>
        <v>0</v>
      </c>
      <c r="K67" s="7">
        <f t="shared" si="9"/>
        <v>0</v>
      </c>
      <c r="L67" s="127"/>
      <c r="M67" s="127"/>
    </row>
    <row r="68" spans="1:13" ht="38.25">
      <c r="A68" s="121"/>
      <c r="B68" s="128"/>
      <c r="C68" s="132"/>
      <c r="D68" s="24" t="s">
        <v>99</v>
      </c>
      <c r="E68" s="7">
        <f>E73</f>
        <v>2672.09</v>
      </c>
      <c r="F68" s="7">
        <f t="shared" si="0"/>
        <v>81112.040000000008</v>
      </c>
      <c r="G68" s="7">
        <f t="shared" si="9"/>
        <v>10622.6</v>
      </c>
      <c r="H68" s="7">
        <f t="shared" si="9"/>
        <v>13431.1</v>
      </c>
      <c r="I68" s="7">
        <f t="shared" si="9"/>
        <v>19695.04</v>
      </c>
      <c r="J68" s="7">
        <f t="shared" si="9"/>
        <v>18681.650000000001</v>
      </c>
      <c r="K68" s="7">
        <f t="shared" si="9"/>
        <v>18681.650000000001</v>
      </c>
      <c r="L68" s="127"/>
      <c r="M68" s="127"/>
    </row>
    <row r="69" spans="1:13" ht="25.5">
      <c r="A69" s="124"/>
      <c r="B69" s="125"/>
      <c r="C69" s="133"/>
      <c r="D69" s="3" t="s">
        <v>31</v>
      </c>
      <c r="E69" s="7">
        <f>E74</f>
        <v>0</v>
      </c>
      <c r="F69" s="7">
        <f t="shared" si="0"/>
        <v>0</v>
      </c>
      <c r="G69" s="7">
        <f t="shared" si="9"/>
        <v>0</v>
      </c>
      <c r="H69" s="7">
        <f t="shared" si="9"/>
        <v>0</v>
      </c>
      <c r="I69" s="7">
        <f t="shared" si="9"/>
        <v>0</v>
      </c>
      <c r="J69" s="7">
        <f t="shared" si="9"/>
        <v>0</v>
      </c>
      <c r="K69" s="7">
        <f t="shared" si="9"/>
        <v>0</v>
      </c>
      <c r="L69" s="127"/>
      <c r="M69" s="127"/>
    </row>
    <row r="70" spans="1:13">
      <c r="A70" s="121" t="s">
        <v>43</v>
      </c>
      <c r="B70" s="122" t="s">
        <v>76</v>
      </c>
      <c r="C70" s="132" t="s">
        <v>3</v>
      </c>
      <c r="D70" s="3" t="s">
        <v>11</v>
      </c>
      <c r="E70" s="7">
        <f>SUM(E71:E74)</f>
        <v>2672.09</v>
      </c>
      <c r="F70" s="7">
        <f t="shared" si="0"/>
        <v>75630.700000000012</v>
      </c>
      <c r="G70" s="7">
        <f>G72+G73</f>
        <v>10622.6</v>
      </c>
      <c r="H70" s="7">
        <f>H72+H73</f>
        <v>11824.1</v>
      </c>
      <c r="I70" s="7">
        <f>I72+I73</f>
        <v>15820.7</v>
      </c>
      <c r="J70" s="7">
        <f>J72+J73</f>
        <v>18681.650000000001</v>
      </c>
      <c r="K70" s="7">
        <f>K72+K73</f>
        <v>18681.650000000001</v>
      </c>
      <c r="L70" s="127"/>
      <c r="M70" s="127"/>
    </row>
    <row r="71" spans="1:13" ht="42.75" customHeight="1">
      <c r="A71" s="121"/>
      <c r="B71" s="122"/>
      <c r="C71" s="132"/>
      <c r="D71" s="3" t="s">
        <v>28</v>
      </c>
      <c r="E71" s="7">
        <v>0</v>
      </c>
      <c r="F71" s="7">
        <f t="shared" si="0"/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127"/>
      <c r="M71" s="127"/>
    </row>
    <row r="72" spans="1:13" ht="25.5">
      <c r="A72" s="121"/>
      <c r="B72" s="122"/>
      <c r="C72" s="132"/>
      <c r="D72" s="3" t="s">
        <v>5</v>
      </c>
      <c r="E72" s="7">
        <v>0</v>
      </c>
      <c r="F72" s="7">
        <f t="shared" si="0"/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127"/>
      <c r="M72" s="127"/>
    </row>
    <row r="73" spans="1:13" ht="38.25">
      <c r="A73" s="121"/>
      <c r="B73" s="122"/>
      <c r="C73" s="132"/>
      <c r="D73" s="24" t="s">
        <v>99</v>
      </c>
      <c r="E73" s="7">
        <v>2672.09</v>
      </c>
      <c r="F73" s="7">
        <f t="shared" si="0"/>
        <v>75630.700000000012</v>
      </c>
      <c r="G73" s="7">
        <v>10622.6</v>
      </c>
      <c r="H73" s="7">
        <v>11824.1</v>
      </c>
      <c r="I73" s="7">
        <f>15520.7+300</f>
        <v>15820.7</v>
      </c>
      <c r="J73" s="7">
        <f>18681.65</f>
        <v>18681.650000000001</v>
      </c>
      <c r="K73" s="7">
        <v>18681.650000000001</v>
      </c>
      <c r="L73" s="127"/>
      <c r="M73" s="127"/>
    </row>
    <row r="74" spans="1:13" ht="25.5">
      <c r="A74" s="124"/>
      <c r="B74" s="125"/>
      <c r="C74" s="133"/>
      <c r="D74" s="3" t="s">
        <v>31</v>
      </c>
      <c r="E74" s="7">
        <v>0</v>
      </c>
      <c r="F74" s="7">
        <f t="shared" si="0"/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119"/>
      <c r="M74" s="119"/>
    </row>
    <row r="75" spans="1:13">
      <c r="A75" s="121" t="s">
        <v>138</v>
      </c>
      <c r="B75" s="122" t="s">
        <v>173</v>
      </c>
      <c r="C75" s="132" t="s">
        <v>174</v>
      </c>
      <c r="D75" s="32" t="s">
        <v>11</v>
      </c>
      <c r="E75" s="7">
        <f>SUM(E76:E79)</f>
        <v>0</v>
      </c>
      <c r="F75" s="7">
        <f t="shared" ref="F75:F84" si="10">SUM(G75:K75)</f>
        <v>791.73</v>
      </c>
      <c r="G75" s="7">
        <f>G77+G78</f>
        <v>0</v>
      </c>
      <c r="H75" s="7">
        <f>H77+H78</f>
        <v>591.73</v>
      </c>
      <c r="I75" s="7">
        <f>I77+I78</f>
        <v>200</v>
      </c>
      <c r="J75" s="7">
        <f>J77+J78</f>
        <v>0</v>
      </c>
      <c r="K75" s="7">
        <f>K77+K78</f>
        <v>0</v>
      </c>
      <c r="L75" s="119"/>
      <c r="M75" s="119"/>
    </row>
    <row r="76" spans="1:13" ht="38.25" customHeight="1">
      <c r="A76" s="121"/>
      <c r="B76" s="122"/>
      <c r="C76" s="132"/>
      <c r="D76" s="32" t="s">
        <v>28</v>
      </c>
      <c r="E76" s="7">
        <v>0</v>
      </c>
      <c r="F76" s="7">
        <f t="shared" si="10"/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119"/>
      <c r="M76" s="119"/>
    </row>
    <row r="77" spans="1:13" ht="25.5">
      <c r="A77" s="121"/>
      <c r="B77" s="122"/>
      <c r="C77" s="132"/>
      <c r="D77" s="32" t="s">
        <v>5</v>
      </c>
      <c r="E77" s="7">
        <v>0</v>
      </c>
      <c r="F77" s="7">
        <f t="shared" si="10"/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119"/>
      <c r="M77" s="119"/>
    </row>
    <row r="78" spans="1:13" ht="38.25">
      <c r="A78" s="121"/>
      <c r="B78" s="122"/>
      <c r="C78" s="132"/>
      <c r="D78" s="32" t="s">
        <v>99</v>
      </c>
      <c r="E78" s="7">
        <v>0</v>
      </c>
      <c r="F78" s="7">
        <f t="shared" si="10"/>
        <v>791.73</v>
      </c>
      <c r="G78" s="7">
        <v>0</v>
      </c>
      <c r="H78" s="7">
        <v>591.73</v>
      </c>
      <c r="I78" s="7">
        <v>200</v>
      </c>
      <c r="J78" s="7">
        <v>0</v>
      </c>
      <c r="K78" s="7">
        <v>0</v>
      </c>
      <c r="L78" s="119"/>
      <c r="M78" s="119"/>
    </row>
    <row r="79" spans="1:13" ht="25.5">
      <c r="A79" s="124"/>
      <c r="B79" s="125"/>
      <c r="C79" s="133"/>
      <c r="D79" s="32" t="s">
        <v>31</v>
      </c>
      <c r="E79" s="7">
        <v>0</v>
      </c>
      <c r="F79" s="7">
        <f t="shared" si="10"/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119"/>
      <c r="M79" s="119"/>
    </row>
    <row r="80" spans="1:13">
      <c r="A80" s="121" t="s">
        <v>139</v>
      </c>
      <c r="B80" s="122" t="s">
        <v>140</v>
      </c>
      <c r="C80" s="132" t="s">
        <v>174</v>
      </c>
      <c r="D80" s="32" t="s">
        <v>11</v>
      </c>
      <c r="E80" s="7">
        <f>SUM(E81:E84)</f>
        <v>0</v>
      </c>
      <c r="F80" s="7">
        <f t="shared" si="10"/>
        <v>1998.76</v>
      </c>
      <c r="G80" s="7">
        <f>G82+G83</f>
        <v>0</v>
      </c>
      <c r="H80" s="7">
        <f>H82+H83</f>
        <v>465.27</v>
      </c>
      <c r="I80" s="7">
        <f>I82+I83</f>
        <v>1533.49</v>
      </c>
      <c r="J80" s="7">
        <f>J82+J83</f>
        <v>0</v>
      </c>
      <c r="K80" s="7">
        <f>K82+K83</f>
        <v>0</v>
      </c>
      <c r="L80" s="119"/>
      <c r="M80" s="119"/>
    </row>
    <row r="81" spans="1:13" ht="42.75" customHeight="1">
      <c r="A81" s="121"/>
      <c r="B81" s="122"/>
      <c r="C81" s="132"/>
      <c r="D81" s="32" t="s">
        <v>28</v>
      </c>
      <c r="E81" s="7">
        <v>0</v>
      </c>
      <c r="F81" s="7">
        <f t="shared" si="10"/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119"/>
      <c r="M81" s="119"/>
    </row>
    <row r="82" spans="1:13" ht="25.5">
      <c r="A82" s="121"/>
      <c r="B82" s="122"/>
      <c r="C82" s="132"/>
      <c r="D82" s="32" t="s">
        <v>5</v>
      </c>
      <c r="E82" s="7">
        <v>0</v>
      </c>
      <c r="F82" s="7">
        <f t="shared" si="10"/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119"/>
      <c r="M82" s="119"/>
    </row>
    <row r="83" spans="1:13" ht="38.25">
      <c r="A83" s="121"/>
      <c r="B83" s="122"/>
      <c r="C83" s="132"/>
      <c r="D83" s="32" t="s">
        <v>99</v>
      </c>
      <c r="E83" s="7">
        <v>0</v>
      </c>
      <c r="F83" s="7">
        <f t="shared" si="10"/>
        <v>1998.76</v>
      </c>
      <c r="G83" s="7">
        <v>0</v>
      </c>
      <c r="H83" s="7">
        <v>465.27</v>
      </c>
      <c r="I83" s="7">
        <f>1020.1+513.39</f>
        <v>1533.49</v>
      </c>
      <c r="J83" s="7">
        <v>0</v>
      </c>
      <c r="K83" s="7">
        <v>0</v>
      </c>
      <c r="L83" s="119"/>
      <c r="M83" s="119"/>
    </row>
    <row r="84" spans="1:13" ht="25.5">
      <c r="A84" s="124"/>
      <c r="B84" s="125"/>
      <c r="C84" s="133"/>
      <c r="D84" s="32" t="s">
        <v>31</v>
      </c>
      <c r="E84" s="7">
        <v>0</v>
      </c>
      <c r="F84" s="7">
        <f t="shared" si="10"/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119"/>
      <c r="M84" s="119"/>
    </row>
    <row r="85" spans="1:13">
      <c r="A85" s="121" t="s">
        <v>165</v>
      </c>
      <c r="B85" s="122" t="s">
        <v>167</v>
      </c>
      <c r="C85" s="132" t="s">
        <v>61</v>
      </c>
      <c r="D85" s="34" t="s">
        <v>11</v>
      </c>
      <c r="E85" s="7">
        <f>SUM(E86:E89)</f>
        <v>0</v>
      </c>
      <c r="F85" s="7">
        <f t="shared" ref="F85:F94" si="11">SUM(G85:K85)</f>
        <v>550</v>
      </c>
      <c r="G85" s="7">
        <f>G87+G88</f>
        <v>0</v>
      </c>
      <c r="H85" s="7">
        <f>H87+H88</f>
        <v>550</v>
      </c>
      <c r="I85" s="7">
        <f>I87+I88</f>
        <v>0</v>
      </c>
      <c r="J85" s="7">
        <f>J87+J88</f>
        <v>0</v>
      </c>
      <c r="K85" s="7">
        <f>K87+K88</f>
        <v>0</v>
      </c>
      <c r="L85" s="119"/>
      <c r="M85" s="119"/>
    </row>
    <row r="86" spans="1:13" ht="38.25">
      <c r="A86" s="121"/>
      <c r="B86" s="122"/>
      <c r="C86" s="132"/>
      <c r="D86" s="34" t="s">
        <v>28</v>
      </c>
      <c r="E86" s="7">
        <v>0</v>
      </c>
      <c r="F86" s="7">
        <f t="shared" si="11"/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119"/>
      <c r="M86" s="119"/>
    </row>
    <row r="87" spans="1:13" ht="25.5">
      <c r="A87" s="121"/>
      <c r="B87" s="122"/>
      <c r="C87" s="132"/>
      <c r="D87" s="34" t="s">
        <v>5</v>
      </c>
      <c r="E87" s="7">
        <v>0</v>
      </c>
      <c r="F87" s="7">
        <f t="shared" si="11"/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119"/>
      <c r="M87" s="119"/>
    </row>
    <row r="88" spans="1:13" ht="38.25">
      <c r="A88" s="121"/>
      <c r="B88" s="122"/>
      <c r="C88" s="132"/>
      <c r="D88" s="34" t="s">
        <v>99</v>
      </c>
      <c r="E88" s="7">
        <v>0</v>
      </c>
      <c r="F88" s="7">
        <f t="shared" si="11"/>
        <v>550</v>
      </c>
      <c r="G88" s="7">
        <v>0</v>
      </c>
      <c r="H88" s="7">
        <v>550</v>
      </c>
      <c r="I88" s="7">
        <v>0</v>
      </c>
      <c r="J88" s="7">
        <v>0</v>
      </c>
      <c r="K88" s="7">
        <v>0</v>
      </c>
      <c r="L88" s="119"/>
      <c r="M88" s="119"/>
    </row>
    <row r="89" spans="1:13" ht="25.5">
      <c r="A89" s="124"/>
      <c r="B89" s="125"/>
      <c r="C89" s="133"/>
      <c r="D89" s="34" t="s">
        <v>31</v>
      </c>
      <c r="E89" s="7">
        <v>0</v>
      </c>
      <c r="F89" s="7">
        <f t="shared" si="11"/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119"/>
      <c r="M89" s="119"/>
    </row>
    <row r="90" spans="1:13">
      <c r="A90" s="121" t="s">
        <v>225</v>
      </c>
      <c r="B90" s="122" t="s">
        <v>226</v>
      </c>
      <c r="C90" s="132" t="s">
        <v>62</v>
      </c>
      <c r="D90" s="54" t="s">
        <v>11</v>
      </c>
      <c r="E90" s="7">
        <f>SUM(E91:E94)</f>
        <v>0</v>
      </c>
      <c r="F90" s="7">
        <f t="shared" si="11"/>
        <v>2140.85</v>
      </c>
      <c r="G90" s="7">
        <f>G92+G93</f>
        <v>0</v>
      </c>
      <c r="H90" s="7">
        <f>H92+H93</f>
        <v>0</v>
      </c>
      <c r="I90" s="7">
        <f>I92+I93</f>
        <v>2140.85</v>
      </c>
      <c r="J90" s="7">
        <f>J92+J93</f>
        <v>0</v>
      </c>
      <c r="K90" s="7">
        <f>K92+K93</f>
        <v>0</v>
      </c>
      <c r="L90" s="119"/>
      <c r="M90" s="119"/>
    </row>
    <row r="91" spans="1:13" ht="38.25">
      <c r="A91" s="121"/>
      <c r="B91" s="122"/>
      <c r="C91" s="132"/>
      <c r="D91" s="54" t="s">
        <v>28</v>
      </c>
      <c r="E91" s="7">
        <v>0</v>
      </c>
      <c r="F91" s="7">
        <f t="shared" si="11"/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119"/>
      <c r="M91" s="119"/>
    </row>
    <row r="92" spans="1:13" ht="25.5">
      <c r="A92" s="121"/>
      <c r="B92" s="122"/>
      <c r="C92" s="132"/>
      <c r="D92" s="54" t="s">
        <v>5</v>
      </c>
      <c r="E92" s="7">
        <v>0</v>
      </c>
      <c r="F92" s="7">
        <f t="shared" si="11"/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119"/>
      <c r="M92" s="119"/>
    </row>
    <row r="93" spans="1:13" ht="38.25">
      <c r="A93" s="121"/>
      <c r="B93" s="122"/>
      <c r="C93" s="132"/>
      <c r="D93" s="54" t="s">
        <v>99</v>
      </c>
      <c r="E93" s="7">
        <v>0</v>
      </c>
      <c r="F93" s="7">
        <f t="shared" si="11"/>
        <v>2140.85</v>
      </c>
      <c r="G93" s="7">
        <v>0</v>
      </c>
      <c r="H93" s="7">
        <v>0</v>
      </c>
      <c r="I93" s="7">
        <v>2140.85</v>
      </c>
      <c r="J93" s="7">
        <v>0</v>
      </c>
      <c r="K93" s="7">
        <v>0</v>
      </c>
      <c r="L93" s="119"/>
      <c r="M93" s="119"/>
    </row>
    <row r="94" spans="1:13" ht="25.5">
      <c r="A94" s="124"/>
      <c r="B94" s="125"/>
      <c r="C94" s="133"/>
      <c r="D94" s="54" t="s">
        <v>31</v>
      </c>
      <c r="E94" s="7">
        <v>0</v>
      </c>
      <c r="F94" s="7">
        <f t="shared" si="11"/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120"/>
      <c r="M94" s="120"/>
    </row>
    <row r="95" spans="1:13">
      <c r="A95" s="121" t="s">
        <v>12</v>
      </c>
      <c r="B95" s="134" t="s">
        <v>44</v>
      </c>
      <c r="C95" s="132" t="s">
        <v>3</v>
      </c>
      <c r="D95" s="5" t="s">
        <v>11</v>
      </c>
      <c r="E95" s="6">
        <f>SUM(E96:E99)</f>
        <v>33254.5</v>
      </c>
      <c r="F95" s="6">
        <f t="shared" si="0"/>
        <v>247938.34000000003</v>
      </c>
      <c r="G95" s="6">
        <f>SUM(G96:G99)</f>
        <v>35499</v>
      </c>
      <c r="H95" s="6">
        <f>SUM(H96:H99)</f>
        <v>47284.49</v>
      </c>
      <c r="I95" s="6">
        <f>SUM(I96:I99)</f>
        <v>49620.39</v>
      </c>
      <c r="J95" s="6">
        <f>SUM(J96:J99)</f>
        <v>56634.54</v>
      </c>
      <c r="K95" s="6">
        <f>SUM(K96:K99)</f>
        <v>58899.92</v>
      </c>
      <c r="L95" s="117" t="s">
        <v>314</v>
      </c>
      <c r="M95" s="126" t="s">
        <v>48</v>
      </c>
    </row>
    <row r="96" spans="1:13" ht="38.25" customHeight="1">
      <c r="A96" s="121"/>
      <c r="B96" s="134"/>
      <c r="C96" s="132"/>
      <c r="D96" s="3" t="s">
        <v>28</v>
      </c>
      <c r="E96" s="7">
        <f>E101+E106</f>
        <v>0</v>
      </c>
      <c r="F96" s="7">
        <f t="shared" si="0"/>
        <v>0</v>
      </c>
      <c r="G96" s="7">
        <f t="shared" ref="G96:K99" si="12">G101+G106</f>
        <v>0</v>
      </c>
      <c r="H96" s="7">
        <f t="shared" si="12"/>
        <v>0</v>
      </c>
      <c r="I96" s="7">
        <f t="shared" si="12"/>
        <v>0</v>
      </c>
      <c r="J96" s="7">
        <f t="shared" si="12"/>
        <v>0</v>
      </c>
      <c r="K96" s="7">
        <f t="shared" si="12"/>
        <v>0</v>
      </c>
      <c r="L96" s="118"/>
      <c r="M96" s="127"/>
    </row>
    <row r="97" spans="1:13" ht="29.25" customHeight="1">
      <c r="A97" s="121"/>
      <c r="B97" s="128"/>
      <c r="C97" s="132"/>
      <c r="D97" s="3" t="s">
        <v>5</v>
      </c>
      <c r="E97" s="7">
        <f>E102+E107</f>
        <v>0</v>
      </c>
      <c r="F97" s="7">
        <f t="shared" si="0"/>
        <v>3529</v>
      </c>
      <c r="G97" s="7">
        <f t="shared" si="12"/>
        <v>380</v>
      </c>
      <c r="H97" s="7">
        <f t="shared" si="12"/>
        <v>3149</v>
      </c>
      <c r="I97" s="7">
        <f t="shared" si="12"/>
        <v>0</v>
      </c>
      <c r="J97" s="7">
        <f t="shared" si="12"/>
        <v>0</v>
      </c>
      <c r="K97" s="7">
        <f t="shared" si="12"/>
        <v>0</v>
      </c>
      <c r="L97" s="118"/>
      <c r="M97" s="127"/>
    </row>
    <row r="98" spans="1:13" ht="38.25">
      <c r="A98" s="121"/>
      <c r="B98" s="128"/>
      <c r="C98" s="132"/>
      <c r="D98" s="24" t="s">
        <v>99</v>
      </c>
      <c r="E98" s="7">
        <f>E103+E108</f>
        <v>33254.5</v>
      </c>
      <c r="F98" s="7">
        <f t="shared" si="0"/>
        <v>244409.33999999997</v>
      </c>
      <c r="G98" s="7">
        <f t="shared" si="12"/>
        <v>35119</v>
      </c>
      <c r="H98" s="7">
        <f t="shared" si="12"/>
        <v>44135.49</v>
      </c>
      <c r="I98" s="7">
        <f t="shared" si="12"/>
        <v>49620.39</v>
      </c>
      <c r="J98" s="7">
        <f t="shared" si="12"/>
        <v>56634.54</v>
      </c>
      <c r="K98" s="7">
        <f t="shared" si="12"/>
        <v>58899.92</v>
      </c>
      <c r="L98" s="118"/>
      <c r="M98" s="127"/>
    </row>
    <row r="99" spans="1:13" ht="27.75" customHeight="1">
      <c r="A99" s="124"/>
      <c r="B99" s="125"/>
      <c r="C99" s="133"/>
      <c r="D99" s="3" t="s">
        <v>31</v>
      </c>
      <c r="E99" s="7">
        <f>E104+E109</f>
        <v>0</v>
      </c>
      <c r="F99" s="7">
        <f t="shared" si="0"/>
        <v>0</v>
      </c>
      <c r="G99" s="7">
        <f t="shared" si="12"/>
        <v>0</v>
      </c>
      <c r="H99" s="7">
        <f t="shared" si="12"/>
        <v>0</v>
      </c>
      <c r="I99" s="7">
        <f t="shared" si="12"/>
        <v>0</v>
      </c>
      <c r="J99" s="7">
        <f t="shared" si="12"/>
        <v>0</v>
      </c>
      <c r="K99" s="7">
        <f t="shared" si="12"/>
        <v>0</v>
      </c>
      <c r="L99" s="118"/>
      <c r="M99" s="127"/>
    </row>
    <row r="100" spans="1:13">
      <c r="A100" s="121" t="s">
        <v>22</v>
      </c>
      <c r="B100" s="122" t="s">
        <v>47</v>
      </c>
      <c r="C100" s="132" t="s">
        <v>3</v>
      </c>
      <c r="D100" s="3" t="s">
        <v>11</v>
      </c>
      <c r="E100" s="7">
        <f>SUM(E101:E104)</f>
        <v>32674.5</v>
      </c>
      <c r="F100" s="7">
        <f t="shared" si="0"/>
        <v>246938.34000000003</v>
      </c>
      <c r="G100" s="7">
        <f>SUM(G101:G104)</f>
        <v>34499</v>
      </c>
      <c r="H100" s="7">
        <f>SUM(H101:H104)</f>
        <v>47284.49</v>
      </c>
      <c r="I100" s="7">
        <f>SUM(I101:I104)</f>
        <v>49620.39</v>
      </c>
      <c r="J100" s="7">
        <f>SUM(J101:J104)</f>
        <v>56634.54</v>
      </c>
      <c r="K100" s="7">
        <f>SUM(K101:K104)</f>
        <v>58899.92</v>
      </c>
      <c r="L100" s="118"/>
      <c r="M100" s="127"/>
    </row>
    <row r="101" spans="1:13" ht="36.75" customHeight="1">
      <c r="A101" s="121"/>
      <c r="B101" s="122"/>
      <c r="C101" s="132"/>
      <c r="D101" s="3" t="s">
        <v>28</v>
      </c>
      <c r="E101" s="7">
        <v>0</v>
      </c>
      <c r="F101" s="7">
        <f t="shared" si="0"/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118"/>
      <c r="M101" s="127"/>
    </row>
    <row r="102" spans="1:13" ht="25.5">
      <c r="A102" s="121"/>
      <c r="B102" s="122"/>
      <c r="C102" s="132"/>
      <c r="D102" s="3" t="s">
        <v>5</v>
      </c>
      <c r="E102" s="7">
        <v>0</v>
      </c>
      <c r="F102" s="7">
        <f t="shared" si="0"/>
        <v>3529</v>
      </c>
      <c r="G102" s="7">
        <v>380</v>
      </c>
      <c r="H102" s="7">
        <f>1210+1939</f>
        <v>3149</v>
      </c>
      <c r="I102" s="7">
        <v>0</v>
      </c>
      <c r="J102" s="7">
        <v>0</v>
      </c>
      <c r="K102" s="7">
        <v>0</v>
      </c>
      <c r="L102" s="162"/>
      <c r="M102" s="127"/>
    </row>
    <row r="103" spans="1:13" ht="38.25">
      <c r="A103" s="121"/>
      <c r="B103" s="122"/>
      <c r="C103" s="132"/>
      <c r="D103" s="24" t="s">
        <v>99</v>
      </c>
      <c r="E103" s="7">
        <v>32674.5</v>
      </c>
      <c r="F103" s="7">
        <f t="shared" si="0"/>
        <v>243409.33999999997</v>
      </c>
      <c r="G103" s="7">
        <v>34119</v>
      </c>
      <c r="H103" s="7">
        <f>42472.1+1560.39+103</f>
        <v>44135.49</v>
      </c>
      <c r="I103" s="7">
        <f>ROUND(49620390.29/1000,2)</f>
        <v>49620.39</v>
      </c>
      <c r="J103" s="7">
        <f>ROUND(56634535/1000,2)</f>
        <v>56634.54</v>
      </c>
      <c r="K103" s="7">
        <f>ROUND(58899916/1000,2)</f>
        <v>58899.92</v>
      </c>
      <c r="L103" s="162"/>
      <c r="M103" s="127"/>
    </row>
    <row r="104" spans="1:13" ht="29.25" customHeight="1">
      <c r="A104" s="124"/>
      <c r="B104" s="125"/>
      <c r="C104" s="133"/>
      <c r="D104" s="3" t="s">
        <v>31</v>
      </c>
      <c r="E104" s="7">
        <v>0</v>
      </c>
      <c r="F104" s="7">
        <f t="shared" si="0"/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62"/>
      <c r="M104" s="127"/>
    </row>
    <row r="105" spans="1:13">
      <c r="A105" s="121" t="s">
        <v>45</v>
      </c>
      <c r="B105" s="122" t="s">
        <v>108</v>
      </c>
      <c r="C105" s="132" t="s">
        <v>60</v>
      </c>
      <c r="D105" s="3" t="s">
        <v>11</v>
      </c>
      <c r="E105" s="7">
        <f>SUM(E106:E109)</f>
        <v>580</v>
      </c>
      <c r="F105" s="7">
        <f t="shared" si="0"/>
        <v>1000</v>
      </c>
      <c r="G105" s="7">
        <f>SUM(G106:G109)</f>
        <v>1000</v>
      </c>
      <c r="H105" s="7">
        <f>SUM(H106:H109)</f>
        <v>0</v>
      </c>
      <c r="I105" s="7">
        <f>SUM(I106:I109)</f>
        <v>0</v>
      </c>
      <c r="J105" s="7">
        <f>SUM(J106:J109)</f>
        <v>0</v>
      </c>
      <c r="K105" s="7">
        <f>SUM(K106:K109)</f>
        <v>0</v>
      </c>
      <c r="L105" s="162"/>
      <c r="M105" s="127"/>
    </row>
    <row r="106" spans="1:13" ht="36.75" customHeight="1">
      <c r="A106" s="121"/>
      <c r="B106" s="122"/>
      <c r="C106" s="132"/>
      <c r="D106" s="3" t="s">
        <v>28</v>
      </c>
      <c r="E106" s="7">
        <v>0</v>
      </c>
      <c r="F106" s="7">
        <f t="shared" si="0"/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162"/>
      <c r="M106" s="127"/>
    </row>
    <row r="107" spans="1:13" ht="25.5">
      <c r="A107" s="121"/>
      <c r="B107" s="122"/>
      <c r="C107" s="132"/>
      <c r="D107" s="3" t="s">
        <v>5</v>
      </c>
      <c r="E107" s="7">
        <v>0</v>
      </c>
      <c r="F107" s="7">
        <f t="shared" si="0"/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162"/>
      <c r="M107" s="127"/>
    </row>
    <row r="108" spans="1:13" ht="42.75" customHeight="1">
      <c r="A108" s="121"/>
      <c r="B108" s="122"/>
      <c r="C108" s="132"/>
      <c r="D108" s="24" t="s">
        <v>99</v>
      </c>
      <c r="E108" s="7">
        <v>580</v>
      </c>
      <c r="F108" s="7">
        <f t="shared" si="0"/>
        <v>1000</v>
      </c>
      <c r="G108" s="7">
        <v>1000</v>
      </c>
      <c r="H108" s="7">
        <v>0</v>
      </c>
      <c r="I108" s="7">
        <v>0</v>
      </c>
      <c r="J108" s="7">
        <v>0</v>
      </c>
      <c r="K108" s="7">
        <v>0</v>
      </c>
      <c r="L108" s="162"/>
      <c r="M108" s="127"/>
    </row>
    <row r="109" spans="1:13" ht="28.5" customHeight="1">
      <c r="A109" s="124"/>
      <c r="B109" s="125"/>
      <c r="C109" s="133"/>
      <c r="D109" s="3" t="s">
        <v>31</v>
      </c>
      <c r="E109" s="7">
        <v>0</v>
      </c>
      <c r="F109" s="7">
        <f>SUM(G109:K109)</f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162"/>
      <c r="M109" s="127"/>
    </row>
    <row r="110" spans="1:13" ht="15" customHeight="1">
      <c r="A110" s="121" t="s">
        <v>50</v>
      </c>
      <c r="B110" s="134" t="s">
        <v>77</v>
      </c>
      <c r="C110" s="132" t="s">
        <v>3</v>
      </c>
      <c r="D110" s="5" t="s">
        <v>11</v>
      </c>
      <c r="E110" s="6">
        <f>SUM(E111:E114)</f>
        <v>452.1</v>
      </c>
      <c r="F110" s="6">
        <f t="shared" ref="F110:F124" si="13">SUM(G110:K110)</f>
        <v>4258.72</v>
      </c>
      <c r="G110" s="6">
        <f>SUM(G111:G114)</f>
        <v>500</v>
      </c>
      <c r="H110" s="6">
        <f>SUM(H111:H114)</f>
        <v>1258.72</v>
      </c>
      <c r="I110" s="6">
        <f>SUM(I111:I114)</f>
        <v>2500</v>
      </c>
      <c r="J110" s="6">
        <f>SUM(J111:J114)</f>
        <v>0</v>
      </c>
      <c r="K110" s="6">
        <f>SUM(K111:K114)</f>
        <v>0</v>
      </c>
      <c r="L110" s="126" t="s">
        <v>314</v>
      </c>
      <c r="M110" s="126" t="s">
        <v>49</v>
      </c>
    </row>
    <row r="111" spans="1:13" ht="43.5" customHeight="1">
      <c r="A111" s="121"/>
      <c r="B111" s="134"/>
      <c r="C111" s="132"/>
      <c r="D111" s="3" t="s">
        <v>28</v>
      </c>
      <c r="E111" s="7">
        <v>0</v>
      </c>
      <c r="F111" s="7">
        <f t="shared" si="13"/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127"/>
      <c r="M111" s="127"/>
    </row>
    <row r="112" spans="1:13" ht="25.5">
      <c r="A112" s="121"/>
      <c r="B112" s="128"/>
      <c r="C112" s="132"/>
      <c r="D112" s="3" t="s">
        <v>5</v>
      </c>
      <c r="E112" s="7">
        <f>E116</f>
        <v>0</v>
      </c>
      <c r="F112" s="7">
        <f t="shared" si="13"/>
        <v>0</v>
      </c>
      <c r="G112" s="7">
        <f t="shared" ref="G112:K113" si="14">G116</f>
        <v>0</v>
      </c>
      <c r="H112" s="7">
        <f t="shared" si="14"/>
        <v>0</v>
      </c>
      <c r="I112" s="7">
        <f>I116+I119</f>
        <v>0</v>
      </c>
      <c r="J112" s="7">
        <f t="shared" si="14"/>
        <v>0</v>
      </c>
      <c r="K112" s="7">
        <f t="shared" si="14"/>
        <v>0</v>
      </c>
      <c r="L112" s="127"/>
      <c r="M112" s="127"/>
    </row>
    <row r="113" spans="1:13" ht="38.25">
      <c r="A113" s="121"/>
      <c r="B113" s="128"/>
      <c r="C113" s="132"/>
      <c r="D113" s="24" t="s">
        <v>99</v>
      </c>
      <c r="E113" s="7">
        <f>E117</f>
        <v>452.1</v>
      </c>
      <c r="F113" s="7">
        <f t="shared" si="13"/>
        <v>4258.72</v>
      </c>
      <c r="G113" s="7">
        <f t="shared" si="14"/>
        <v>500</v>
      </c>
      <c r="H113" s="7">
        <f t="shared" si="14"/>
        <v>1258.72</v>
      </c>
      <c r="I113" s="7">
        <f>I117+I120</f>
        <v>2500</v>
      </c>
      <c r="J113" s="7">
        <f>J117</f>
        <v>0</v>
      </c>
      <c r="K113" s="7">
        <f>K117</f>
        <v>0</v>
      </c>
      <c r="L113" s="127"/>
      <c r="M113" s="127"/>
    </row>
    <row r="114" spans="1:13" ht="25.5">
      <c r="A114" s="124"/>
      <c r="B114" s="125"/>
      <c r="C114" s="133"/>
      <c r="D114" s="3" t="s">
        <v>31</v>
      </c>
      <c r="E114" s="7">
        <v>0</v>
      </c>
      <c r="F114" s="7">
        <f t="shared" si="13"/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127"/>
      <c r="M114" s="127"/>
    </row>
    <row r="115" spans="1:13">
      <c r="A115" s="121" t="s">
        <v>23</v>
      </c>
      <c r="B115" s="122" t="s">
        <v>311</v>
      </c>
      <c r="C115" s="117" t="s">
        <v>3</v>
      </c>
      <c r="D115" s="3" t="s">
        <v>11</v>
      </c>
      <c r="E115" s="7">
        <f>E116+E117</f>
        <v>452.1</v>
      </c>
      <c r="F115" s="7">
        <f t="shared" si="13"/>
        <v>3858.7200000000003</v>
      </c>
      <c r="G115" s="7">
        <f>G116+G117</f>
        <v>500</v>
      </c>
      <c r="H115" s="7">
        <f>H116+H117</f>
        <v>1258.72</v>
      </c>
      <c r="I115" s="7">
        <f>I116+I117</f>
        <v>2100</v>
      </c>
      <c r="J115" s="7">
        <f>J116+J117</f>
        <v>0</v>
      </c>
      <c r="K115" s="7">
        <f>K116+K117</f>
        <v>0</v>
      </c>
      <c r="L115" s="127"/>
      <c r="M115" s="127"/>
    </row>
    <row r="116" spans="1:13" ht="25.5">
      <c r="A116" s="121"/>
      <c r="B116" s="122"/>
      <c r="C116" s="118"/>
      <c r="D116" s="3" t="s">
        <v>5</v>
      </c>
      <c r="E116" s="7">
        <v>0</v>
      </c>
      <c r="F116" s="7">
        <f t="shared" si="13"/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127"/>
      <c r="M116" s="127"/>
    </row>
    <row r="117" spans="1:13" ht="38.25">
      <c r="A117" s="121"/>
      <c r="B117" s="122"/>
      <c r="C117" s="123"/>
      <c r="D117" s="24" t="s">
        <v>99</v>
      </c>
      <c r="E117" s="7">
        <v>452.1</v>
      </c>
      <c r="F117" s="7">
        <f t="shared" si="13"/>
        <v>3858.7200000000003</v>
      </c>
      <c r="G117" s="7">
        <v>500</v>
      </c>
      <c r="H117" s="7">
        <f>1232.21+26.51</f>
        <v>1258.72</v>
      </c>
      <c r="I117" s="7">
        <f>500+1600</f>
        <v>2100</v>
      </c>
      <c r="J117" s="7">
        <v>0</v>
      </c>
      <c r="K117" s="7">
        <v>0</v>
      </c>
      <c r="L117" s="127"/>
      <c r="M117" s="127"/>
    </row>
    <row r="118" spans="1:13">
      <c r="A118" s="121" t="s">
        <v>231</v>
      </c>
      <c r="B118" s="122" t="s">
        <v>232</v>
      </c>
      <c r="C118" s="117" t="s">
        <v>62</v>
      </c>
      <c r="D118" s="108" t="s">
        <v>11</v>
      </c>
      <c r="E118" s="7">
        <f>E119+E120</f>
        <v>452.1</v>
      </c>
      <c r="F118" s="7">
        <f>SUM(G118:K118)</f>
        <v>400</v>
      </c>
      <c r="G118" s="7">
        <f>G119+G120</f>
        <v>0</v>
      </c>
      <c r="H118" s="7">
        <f>H119+H120</f>
        <v>0</v>
      </c>
      <c r="I118" s="7">
        <f>I119+I120</f>
        <v>400</v>
      </c>
      <c r="J118" s="7">
        <f>J119+J120</f>
        <v>0</v>
      </c>
      <c r="K118" s="7">
        <f>K119+K120</f>
        <v>0</v>
      </c>
      <c r="L118" s="127"/>
      <c r="M118" s="127"/>
    </row>
    <row r="119" spans="1:13" ht="25.5">
      <c r="A119" s="121"/>
      <c r="B119" s="122"/>
      <c r="C119" s="118"/>
      <c r="D119" s="108" t="s">
        <v>5</v>
      </c>
      <c r="E119" s="7">
        <v>0</v>
      </c>
      <c r="F119" s="7">
        <f>SUM(G119:K119)</f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127"/>
      <c r="M119" s="127"/>
    </row>
    <row r="120" spans="1:13" ht="38.25">
      <c r="A120" s="121"/>
      <c r="B120" s="122"/>
      <c r="C120" s="123"/>
      <c r="D120" s="108" t="s">
        <v>99</v>
      </c>
      <c r="E120" s="7">
        <v>452.1</v>
      </c>
      <c r="F120" s="7">
        <f>SUM(G120:K120)</f>
        <v>400</v>
      </c>
      <c r="G120" s="7">
        <v>0</v>
      </c>
      <c r="H120" s="7">
        <v>0</v>
      </c>
      <c r="I120" s="7">
        <v>400</v>
      </c>
      <c r="J120" s="7">
        <v>0</v>
      </c>
      <c r="K120" s="7">
        <v>0</v>
      </c>
      <c r="L120" s="127"/>
      <c r="M120" s="127"/>
    </row>
    <row r="121" spans="1:13" s="26" customFormat="1" ht="14.25">
      <c r="A121" s="157"/>
      <c r="B121" s="159" t="s">
        <v>13</v>
      </c>
      <c r="C121" s="160" t="s">
        <v>3</v>
      </c>
      <c r="D121" s="25" t="s">
        <v>11</v>
      </c>
      <c r="E121" s="6">
        <f>SUM(E122:E125)</f>
        <v>40997.99</v>
      </c>
      <c r="F121" s="6">
        <f t="shared" si="13"/>
        <v>383516.75</v>
      </c>
      <c r="G121" s="6">
        <f>SUM(G122:G125)</f>
        <v>72108.45</v>
      </c>
      <c r="H121" s="6">
        <f>SUM(H122:H125)</f>
        <v>68810.11</v>
      </c>
      <c r="I121" s="6">
        <f>SUM(I122:I125)</f>
        <v>78050.429999999993</v>
      </c>
      <c r="J121" s="6">
        <f>SUM(J122:J125)</f>
        <v>81141.19</v>
      </c>
      <c r="K121" s="6">
        <f>SUM(K122:K125)</f>
        <v>83406.570000000007</v>
      </c>
      <c r="L121" s="155"/>
      <c r="M121" s="155"/>
    </row>
    <row r="122" spans="1:13" s="26" customFormat="1" ht="38.25">
      <c r="A122" s="157"/>
      <c r="B122" s="159"/>
      <c r="C122" s="160"/>
      <c r="D122" s="25" t="s">
        <v>28</v>
      </c>
      <c r="E122" s="6">
        <f>E11+E26+E36+E46+E56+E66+E96+E111</f>
        <v>0</v>
      </c>
      <c r="F122" s="6">
        <f t="shared" si="13"/>
        <v>3400</v>
      </c>
      <c r="G122" s="6">
        <f t="shared" ref="G122:K125" si="15">G11+G26+G36+G46+G56+G66+G96+G111</f>
        <v>3400</v>
      </c>
      <c r="H122" s="6">
        <f t="shared" si="15"/>
        <v>0</v>
      </c>
      <c r="I122" s="6">
        <f t="shared" si="15"/>
        <v>0</v>
      </c>
      <c r="J122" s="6">
        <f t="shared" si="15"/>
        <v>0</v>
      </c>
      <c r="K122" s="6">
        <f t="shared" si="15"/>
        <v>0</v>
      </c>
      <c r="L122" s="155"/>
      <c r="M122" s="155"/>
    </row>
    <row r="123" spans="1:13" s="26" customFormat="1" ht="25.5">
      <c r="A123" s="157"/>
      <c r="B123" s="159"/>
      <c r="C123" s="160"/>
      <c r="D123" s="25" t="s">
        <v>5</v>
      </c>
      <c r="E123" s="6">
        <f>E12+E27+E37+E47+E57+E67+E97+E112</f>
        <v>0</v>
      </c>
      <c r="F123" s="6">
        <f t="shared" si="13"/>
        <v>10129</v>
      </c>
      <c r="G123" s="6">
        <f t="shared" si="15"/>
        <v>6980</v>
      </c>
      <c r="H123" s="6">
        <f t="shared" si="15"/>
        <v>3149</v>
      </c>
      <c r="I123" s="6">
        <f t="shared" si="15"/>
        <v>0</v>
      </c>
      <c r="J123" s="6">
        <f t="shared" si="15"/>
        <v>0</v>
      </c>
      <c r="K123" s="6">
        <f t="shared" si="15"/>
        <v>0</v>
      </c>
      <c r="L123" s="155"/>
      <c r="M123" s="155"/>
    </row>
    <row r="124" spans="1:13" s="26" customFormat="1" ht="38.25">
      <c r="A124" s="157"/>
      <c r="B124" s="159"/>
      <c r="C124" s="160"/>
      <c r="D124" s="25" t="s">
        <v>99</v>
      </c>
      <c r="E124" s="6">
        <f>E13+E28+E38+E48+E58+E68+E98+E113</f>
        <v>40997.99</v>
      </c>
      <c r="F124" s="6">
        <f t="shared" si="13"/>
        <v>369987.75</v>
      </c>
      <c r="G124" s="6">
        <f t="shared" si="15"/>
        <v>61728.45</v>
      </c>
      <c r="H124" s="6">
        <f t="shared" si="15"/>
        <v>65661.11</v>
      </c>
      <c r="I124" s="6">
        <f t="shared" si="15"/>
        <v>78050.429999999993</v>
      </c>
      <c r="J124" s="6">
        <f t="shared" si="15"/>
        <v>81141.19</v>
      </c>
      <c r="K124" s="6">
        <f t="shared" si="15"/>
        <v>83406.570000000007</v>
      </c>
      <c r="L124" s="155"/>
      <c r="M124" s="155"/>
    </row>
    <row r="125" spans="1:13" s="26" customFormat="1" ht="25.5">
      <c r="A125" s="158"/>
      <c r="B125" s="158"/>
      <c r="C125" s="161"/>
      <c r="D125" s="25" t="s">
        <v>31</v>
      </c>
      <c r="E125" s="6">
        <f>E14+E29+E39+E49+E59+E69+E99+E114</f>
        <v>0</v>
      </c>
      <c r="F125" s="6">
        <f>F14+F29+F39+F49+F59+F69+F99+F114</f>
        <v>0</v>
      </c>
      <c r="G125" s="6">
        <f t="shared" si="15"/>
        <v>0</v>
      </c>
      <c r="H125" s="6">
        <f t="shared" si="15"/>
        <v>0</v>
      </c>
      <c r="I125" s="6">
        <f t="shared" si="15"/>
        <v>0</v>
      </c>
      <c r="J125" s="6">
        <f t="shared" si="15"/>
        <v>0</v>
      </c>
      <c r="K125" s="6">
        <f t="shared" si="15"/>
        <v>0</v>
      </c>
      <c r="L125" s="156"/>
      <c r="M125" s="156"/>
    </row>
  </sheetData>
  <mergeCells count="103">
    <mergeCell ref="C105:C109"/>
    <mergeCell ref="C95:C99"/>
    <mergeCell ref="C115:C117"/>
    <mergeCell ref="L95:L109"/>
    <mergeCell ref="C85:C89"/>
    <mergeCell ref="C75:C79"/>
    <mergeCell ref="C80:C84"/>
    <mergeCell ref="A100:A104"/>
    <mergeCell ref="B100:B104"/>
    <mergeCell ref="A105:A109"/>
    <mergeCell ref="B105:B109"/>
    <mergeCell ref="A90:A94"/>
    <mergeCell ref="A75:A79"/>
    <mergeCell ref="B75:B79"/>
    <mergeCell ref="A80:A84"/>
    <mergeCell ref="B80:B84"/>
    <mergeCell ref="B90:B94"/>
    <mergeCell ref="B85:B89"/>
    <mergeCell ref="L121:L125"/>
    <mergeCell ref="M121:M125"/>
    <mergeCell ref="C110:C114"/>
    <mergeCell ref="A121:A125"/>
    <mergeCell ref="B121:B125"/>
    <mergeCell ref="C121:C125"/>
    <mergeCell ref="A115:A117"/>
    <mergeCell ref="B115:B117"/>
    <mergeCell ref="A110:A114"/>
    <mergeCell ref="B110:B114"/>
    <mergeCell ref="L35:L44"/>
    <mergeCell ref="C35:C39"/>
    <mergeCell ref="B40:B44"/>
    <mergeCell ref="C40:C44"/>
    <mergeCell ref="M35:M44"/>
    <mergeCell ref="A60:A64"/>
    <mergeCell ref="B60:B64"/>
    <mergeCell ref="C60:C64"/>
    <mergeCell ref="A55:A59"/>
    <mergeCell ref="B55:B59"/>
    <mergeCell ref="M55:M64"/>
    <mergeCell ref="L55:L64"/>
    <mergeCell ref="A1:M1"/>
    <mergeCell ref="A2:M2"/>
    <mergeCell ref="A4:M4"/>
    <mergeCell ref="A5:M5"/>
    <mergeCell ref="L7:L8"/>
    <mergeCell ref="A35:A39"/>
    <mergeCell ref="A15:A19"/>
    <mergeCell ref="M7:M8"/>
    <mergeCell ref="A7:A8"/>
    <mergeCell ref="G7:K7"/>
    <mergeCell ref="E7:E8"/>
    <mergeCell ref="F7:F8"/>
    <mergeCell ref="M25:M34"/>
    <mergeCell ref="A30:A34"/>
    <mergeCell ref="B30:B34"/>
    <mergeCell ref="C30:C34"/>
    <mergeCell ref="L25:L34"/>
    <mergeCell ref="A25:A29"/>
    <mergeCell ref="B7:B8"/>
    <mergeCell ref="C7:C8"/>
    <mergeCell ref="C25:C29"/>
    <mergeCell ref="A10:A14"/>
    <mergeCell ref="B15:B19"/>
    <mergeCell ref="C20:C24"/>
    <mergeCell ref="C70:C74"/>
    <mergeCell ref="B95:B99"/>
    <mergeCell ref="D7:D8"/>
    <mergeCell ref="B10:B14"/>
    <mergeCell ref="C10:C14"/>
    <mergeCell ref="C15:C19"/>
    <mergeCell ref="A70:A74"/>
    <mergeCell ref="B70:B74"/>
    <mergeCell ref="A65:A69"/>
    <mergeCell ref="C50:C54"/>
    <mergeCell ref="A45:A49"/>
    <mergeCell ref="B45:B49"/>
    <mergeCell ref="A40:A44"/>
    <mergeCell ref="B25:B29"/>
    <mergeCell ref="B35:B39"/>
    <mergeCell ref="L10:L24"/>
    <mergeCell ref="M10:M24"/>
    <mergeCell ref="A118:A120"/>
    <mergeCell ref="B118:B120"/>
    <mergeCell ref="C118:C120"/>
    <mergeCell ref="A20:A24"/>
    <mergeCell ref="B20:B24"/>
    <mergeCell ref="L110:L120"/>
    <mergeCell ref="A50:A54"/>
    <mergeCell ref="B50:B54"/>
    <mergeCell ref="L45:L54"/>
    <mergeCell ref="M110:M120"/>
    <mergeCell ref="C90:C94"/>
    <mergeCell ref="L65:L94"/>
    <mergeCell ref="M65:M94"/>
    <mergeCell ref="M45:M54"/>
    <mergeCell ref="C55:C59"/>
    <mergeCell ref="M95:M109"/>
    <mergeCell ref="C100:C104"/>
    <mergeCell ref="C45:C49"/>
    <mergeCell ref="A95:A99"/>
    <mergeCell ref="B65:B69"/>
    <mergeCell ref="C65:C69"/>
    <mergeCell ref="A85:A89"/>
  </mergeCells>
  <pageMargins left="0.39370078740157483" right="0.19685039370078741" top="0.19685039370078741" bottom="0.19685039370078741" header="0" footer="0"/>
  <pageSetup paperSize="9" scale="54" orientation="landscape" verticalDpi="0" r:id="rId1"/>
  <rowBreaks count="3" manualBreakCount="3">
    <brk id="34" max="12" man="1"/>
    <brk id="64" max="12" man="1"/>
    <brk id="9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44"/>
  <sheetViews>
    <sheetView view="pageBreakPreview" topLeftCell="A25" zoomScaleNormal="100" zoomScaleSheetLayoutView="100" workbookViewId="0">
      <selection activeCell="B36" sqref="B36"/>
    </sheetView>
  </sheetViews>
  <sheetFormatPr defaultColWidth="8.85546875" defaultRowHeight="15"/>
  <cols>
    <col min="2" max="2" width="39.28515625" style="81" customWidth="1"/>
    <col min="3" max="3" width="15" customWidth="1"/>
    <col min="4" max="4" width="11.42578125" customWidth="1"/>
    <col min="5" max="5" width="15" customWidth="1"/>
    <col min="6" max="10" width="11.42578125" customWidth="1"/>
    <col min="11" max="11" width="16.140625" customWidth="1"/>
  </cols>
  <sheetData>
    <row r="1" spans="1:11" ht="15.75">
      <c r="A1" s="143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5.75">
      <c r="A2" s="169" t="s">
        <v>66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>
      <c r="A3" s="171" t="s">
        <v>136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ht="15.75">
      <c r="A4" s="12"/>
    </row>
    <row r="5" spans="1:11" ht="50.25" customHeight="1">
      <c r="A5" s="129" t="s">
        <v>67</v>
      </c>
      <c r="B5" s="172" t="s">
        <v>68</v>
      </c>
      <c r="C5" s="129" t="s">
        <v>69</v>
      </c>
      <c r="D5" s="129" t="s">
        <v>70</v>
      </c>
      <c r="E5" s="129" t="s">
        <v>155</v>
      </c>
      <c r="F5" s="129" t="s">
        <v>71</v>
      </c>
      <c r="G5" s="129"/>
      <c r="H5" s="129"/>
      <c r="I5" s="129"/>
      <c r="J5" s="129"/>
      <c r="K5" s="129" t="s">
        <v>92</v>
      </c>
    </row>
    <row r="6" spans="1:11" ht="30" customHeight="1">
      <c r="A6" s="129"/>
      <c r="B6" s="172"/>
      <c r="C6" s="173"/>
      <c r="D6" s="129"/>
      <c r="E6" s="129"/>
      <c r="F6" s="22" t="s">
        <v>60</v>
      </c>
      <c r="G6" s="22" t="s">
        <v>61</v>
      </c>
      <c r="H6" s="22" t="s">
        <v>62</v>
      </c>
      <c r="I6" s="22" t="s">
        <v>63</v>
      </c>
      <c r="J6" s="22" t="s">
        <v>64</v>
      </c>
      <c r="K6" s="129"/>
    </row>
    <row r="7" spans="1:11">
      <c r="A7" s="22">
        <v>1</v>
      </c>
      <c r="B7" s="100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</row>
    <row r="8" spans="1:11" ht="15" customHeight="1">
      <c r="A8" s="163" t="s">
        <v>100</v>
      </c>
      <c r="B8" s="164"/>
      <c r="C8" s="164"/>
      <c r="D8" s="164"/>
      <c r="E8" s="164"/>
      <c r="F8" s="164"/>
      <c r="G8" s="164"/>
      <c r="H8" s="164"/>
      <c r="I8" s="164"/>
      <c r="J8" s="164"/>
      <c r="K8" s="165"/>
    </row>
    <row r="9" spans="1:11">
      <c r="A9" s="23" t="s">
        <v>27</v>
      </c>
      <c r="B9" s="163" t="s">
        <v>101</v>
      </c>
      <c r="C9" s="164"/>
      <c r="D9" s="164"/>
      <c r="E9" s="164"/>
      <c r="F9" s="164"/>
      <c r="G9" s="164"/>
      <c r="H9" s="164"/>
      <c r="I9" s="164"/>
      <c r="J9" s="164"/>
      <c r="K9" s="165"/>
    </row>
    <row r="10" spans="1:11" ht="38.25">
      <c r="A10" s="23" t="s">
        <v>89</v>
      </c>
      <c r="B10" s="101" t="s">
        <v>82</v>
      </c>
      <c r="C10" s="53" t="s">
        <v>223</v>
      </c>
      <c r="D10" s="21" t="s">
        <v>75</v>
      </c>
      <c r="E10" s="21">
        <v>400</v>
      </c>
      <c r="F10" s="21">
        <v>400</v>
      </c>
      <c r="G10" s="21">
        <v>500</v>
      </c>
      <c r="H10" s="88">
        <v>100</v>
      </c>
      <c r="I10" s="21">
        <v>0</v>
      </c>
      <c r="J10" s="21">
        <v>0</v>
      </c>
      <c r="K10" s="21">
        <v>1</v>
      </c>
    </row>
    <row r="11" spans="1:11" ht="44.25" customHeight="1">
      <c r="A11" s="23" t="s">
        <v>254</v>
      </c>
      <c r="B11" s="101" t="s">
        <v>255</v>
      </c>
      <c r="C11" s="53" t="s">
        <v>223</v>
      </c>
      <c r="D11" s="53" t="s">
        <v>75</v>
      </c>
      <c r="E11" s="53">
        <v>0</v>
      </c>
      <c r="F11" s="53">
        <v>0</v>
      </c>
      <c r="G11" s="53">
        <v>0</v>
      </c>
      <c r="H11" s="88">
        <v>720</v>
      </c>
      <c r="I11" s="53">
        <v>0</v>
      </c>
      <c r="J11" s="53">
        <v>0</v>
      </c>
      <c r="K11" s="53">
        <v>1</v>
      </c>
    </row>
    <row r="12" spans="1:11">
      <c r="A12" s="23" t="s">
        <v>32</v>
      </c>
      <c r="B12" s="163" t="s">
        <v>102</v>
      </c>
      <c r="C12" s="164"/>
      <c r="D12" s="164"/>
      <c r="E12" s="164"/>
      <c r="F12" s="164"/>
      <c r="G12" s="164"/>
      <c r="H12" s="164"/>
      <c r="I12" s="164"/>
      <c r="J12" s="164"/>
      <c r="K12" s="165"/>
    </row>
    <row r="13" spans="1:11" ht="38.25">
      <c r="A13" s="23" t="s">
        <v>90</v>
      </c>
      <c r="B13" s="101" t="s">
        <v>83</v>
      </c>
      <c r="C13" s="53" t="s">
        <v>223</v>
      </c>
      <c r="D13" s="21" t="s">
        <v>73</v>
      </c>
      <c r="E13" s="16">
        <v>36000</v>
      </c>
      <c r="F13" s="16">
        <v>36500</v>
      </c>
      <c r="G13" s="16">
        <v>37000</v>
      </c>
      <c r="H13" s="16">
        <v>37500</v>
      </c>
      <c r="I13" s="16">
        <v>38000</v>
      </c>
      <c r="J13" s="16">
        <v>38500</v>
      </c>
      <c r="K13" s="21">
        <v>2</v>
      </c>
    </row>
    <row r="14" spans="1:11" ht="51">
      <c r="A14" s="94" t="s">
        <v>269</v>
      </c>
      <c r="B14" s="76" t="s">
        <v>266</v>
      </c>
      <c r="C14" s="95" t="s">
        <v>267</v>
      </c>
      <c r="D14" s="95" t="s">
        <v>268</v>
      </c>
      <c r="E14" s="96" t="s">
        <v>170</v>
      </c>
      <c r="F14" s="96" t="s">
        <v>74</v>
      </c>
      <c r="G14" s="96" t="s">
        <v>74</v>
      </c>
      <c r="H14" s="96">
        <v>90</v>
      </c>
      <c r="I14" s="96">
        <v>90</v>
      </c>
      <c r="J14" s="96">
        <v>90</v>
      </c>
      <c r="K14" s="95">
        <v>2</v>
      </c>
    </row>
    <row r="15" spans="1:11">
      <c r="A15" s="23" t="s">
        <v>8</v>
      </c>
      <c r="B15" s="163" t="s">
        <v>103</v>
      </c>
      <c r="C15" s="164"/>
      <c r="D15" s="164"/>
      <c r="E15" s="164"/>
      <c r="F15" s="164"/>
      <c r="G15" s="164"/>
      <c r="H15" s="164"/>
      <c r="I15" s="164"/>
      <c r="J15" s="164"/>
      <c r="K15" s="165"/>
    </row>
    <row r="16" spans="1:11" ht="25.5">
      <c r="A16" s="94" t="s">
        <v>91</v>
      </c>
      <c r="B16" s="76" t="s">
        <v>259</v>
      </c>
      <c r="C16" s="95" t="s">
        <v>260</v>
      </c>
      <c r="D16" s="96" t="s">
        <v>72</v>
      </c>
      <c r="E16" s="96" t="s">
        <v>170</v>
      </c>
      <c r="F16" s="96" t="s">
        <v>238</v>
      </c>
      <c r="G16" s="96" t="s">
        <v>238</v>
      </c>
      <c r="H16" s="109">
        <f>(37-6)/37*100</f>
        <v>83.78378378378379</v>
      </c>
      <c r="I16" s="109">
        <f>(37-5)/37*100</f>
        <v>86.486486486486484</v>
      </c>
      <c r="J16" s="109">
        <f>(37-2)/37*100</f>
        <v>94.594594594594597</v>
      </c>
      <c r="K16" s="95">
        <v>3</v>
      </c>
    </row>
    <row r="17" spans="1:11" ht="38.25">
      <c r="A17" s="77" t="s">
        <v>264</v>
      </c>
      <c r="B17" s="76" t="s">
        <v>224</v>
      </c>
      <c r="C17" s="80" t="s">
        <v>261</v>
      </c>
      <c r="D17" s="80" t="s">
        <v>72</v>
      </c>
      <c r="E17" s="79">
        <v>0</v>
      </c>
      <c r="F17" s="79">
        <f>1/3*100</f>
        <v>33.333333333333329</v>
      </c>
      <c r="G17" s="79">
        <v>100</v>
      </c>
      <c r="H17" s="79">
        <v>100</v>
      </c>
      <c r="I17" s="79">
        <v>100</v>
      </c>
      <c r="J17" s="79">
        <f>3/3*100</f>
        <v>100</v>
      </c>
      <c r="K17" s="80">
        <v>3</v>
      </c>
    </row>
    <row r="18" spans="1:11" ht="52.5" customHeight="1">
      <c r="A18" s="77" t="s">
        <v>265</v>
      </c>
      <c r="B18" s="76" t="s">
        <v>262</v>
      </c>
      <c r="C18" s="80" t="s">
        <v>261</v>
      </c>
      <c r="D18" s="80" t="s">
        <v>263</v>
      </c>
      <c r="E18" s="79">
        <v>100</v>
      </c>
      <c r="F18" s="79">
        <v>105</v>
      </c>
      <c r="G18" s="79">
        <v>110</v>
      </c>
      <c r="H18" s="79">
        <v>115</v>
      </c>
      <c r="I18" s="79">
        <v>120</v>
      </c>
      <c r="J18" s="79">
        <v>125</v>
      </c>
      <c r="K18" s="80">
        <v>3</v>
      </c>
    </row>
    <row r="19" spans="1:11">
      <c r="A19" s="23" t="s">
        <v>37</v>
      </c>
      <c r="B19" s="163" t="s">
        <v>107</v>
      </c>
      <c r="C19" s="164"/>
      <c r="D19" s="164"/>
      <c r="E19" s="164"/>
      <c r="F19" s="164"/>
      <c r="G19" s="164"/>
      <c r="H19" s="164"/>
      <c r="I19" s="164"/>
      <c r="J19" s="164"/>
      <c r="K19" s="165"/>
    </row>
    <row r="20" spans="1:11" ht="57.75" customHeight="1">
      <c r="A20" s="23" t="s">
        <v>93</v>
      </c>
      <c r="B20" s="101" t="s">
        <v>84</v>
      </c>
      <c r="C20" s="53" t="s">
        <v>223</v>
      </c>
      <c r="D20" s="21" t="s">
        <v>75</v>
      </c>
      <c r="E20" s="16">
        <v>15</v>
      </c>
      <c r="F20" s="16">
        <v>17</v>
      </c>
      <c r="G20" s="16">
        <v>18</v>
      </c>
      <c r="H20" s="16">
        <v>19</v>
      </c>
      <c r="I20" s="16">
        <v>19</v>
      </c>
      <c r="J20" s="16">
        <v>20</v>
      </c>
      <c r="K20" s="21">
        <v>4</v>
      </c>
    </row>
    <row r="21" spans="1:11">
      <c r="A21" s="23" t="s">
        <v>10</v>
      </c>
      <c r="B21" s="163" t="s">
        <v>104</v>
      </c>
      <c r="C21" s="164"/>
      <c r="D21" s="164"/>
      <c r="E21" s="164"/>
      <c r="F21" s="164"/>
      <c r="G21" s="164"/>
      <c r="H21" s="164"/>
      <c r="I21" s="164"/>
      <c r="J21" s="164"/>
      <c r="K21" s="165"/>
    </row>
    <row r="22" spans="1:11" ht="38.25">
      <c r="A22" s="23" t="s">
        <v>94</v>
      </c>
      <c r="B22" s="101" t="s">
        <v>85</v>
      </c>
      <c r="C22" s="53" t="s">
        <v>223</v>
      </c>
      <c r="D22" s="21" t="s">
        <v>73</v>
      </c>
      <c r="E22" s="16">
        <v>24</v>
      </c>
      <c r="F22" s="16">
        <v>30</v>
      </c>
      <c r="G22" s="16">
        <v>0</v>
      </c>
      <c r="H22" s="16">
        <v>0</v>
      </c>
      <c r="I22" s="16">
        <v>0</v>
      </c>
      <c r="J22" s="16">
        <v>0</v>
      </c>
      <c r="K22" s="21">
        <v>5</v>
      </c>
    </row>
    <row r="23" spans="1:11">
      <c r="A23" s="23" t="s">
        <v>41</v>
      </c>
      <c r="B23" s="163" t="s">
        <v>105</v>
      </c>
      <c r="C23" s="164"/>
      <c r="D23" s="164"/>
      <c r="E23" s="164"/>
      <c r="F23" s="164"/>
      <c r="G23" s="164"/>
      <c r="H23" s="164"/>
      <c r="I23" s="164"/>
      <c r="J23" s="164"/>
      <c r="K23" s="165"/>
    </row>
    <row r="24" spans="1:11" ht="54.75" customHeight="1">
      <c r="A24" s="23" t="s">
        <v>95</v>
      </c>
      <c r="B24" s="102" t="s">
        <v>86</v>
      </c>
      <c r="C24" s="53" t="s">
        <v>223</v>
      </c>
      <c r="D24" s="21" t="s">
        <v>72</v>
      </c>
      <c r="E24" s="16">
        <v>100</v>
      </c>
      <c r="F24" s="16">
        <v>100</v>
      </c>
      <c r="G24" s="16">
        <v>100</v>
      </c>
      <c r="H24" s="16">
        <v>100</v>
      </c>
      <c r="I24" s="16">
        <v>100</v>
      </c>
      <c r="J24" s="16">
        <v>100</v>
      </c>
      <c r="K24" s="21">
        <v>6</v>
      </c>
    </row>
    <row r="25" spans="1:11" ht="70.5" customHeight="1">
      <c r="A25" s="23" t="s">
        <v>152</v>
      </c>
      <c r="B25" s="102" t="s">
        <v>175</v>
      </c>
      <c r="C25" s="53" t="s">
        <v>223</v>
      </c>
      <c r="D25" s="33" t="s">
        <v>72</v>
      </c>
      <c r="E25" s="16" t="s">
        <v>74</v>
      </c>
      <c r="F25" s="16" t="s">
        <v>74</v>
      </c>
      <c r="G25" s="16">
        <v>100</v>
      </c>
      <c r="H25" s="16">
        <v>100</v>
      </c>
      <c r="I25" s="16" t="s">
        <v>74</v>
      </c>
      <c r="J25" s="16" t="s">
        <v>74</v>
      </c>
      <c r="K25" s="33">
        <v>6</v>
      </c>
    </row>
    <row r="26" spans="1:11" ht="55.5" customHeight="1">
      <c r="A26" s="23" t="s">
        <v>153</v>
      </c>
      <c r="B26" s="102" t="s">
        <v>154</v>
      </c>
      <c r="C26" s="53" t="s">
        <v>223</v>
      </c>
      <c r="D26" s="33" t="s">
        <v>72</v>
      </c>
      <c r="E26" s="16" t="s">
        <v>74</v>
      </c>
      <c r="F26" s="16" t="s">
        <v>74</v>
      </c>
      <c r="G26" s="16">
        <v>100</v>
      </c>
      <c r="H26" s="16">
        <v>100</v>
      </c>
      <c r="I26" s="16" t="s">
        <v>74</v>
      </c>
      <c r="J26" s="16" t="s">
        <v>74</v>
      </c>
      <c r="K26" s="33">
        <v>6</v>
      </c>
    </row>
    <row r="27" spans="1:11" ht="53.25" customHeight="1">
      <c r="A27" s="23" t="s">
        <v>169</v>
      </c>
      <c r="B27" s="102" t="s">
        <v>168</v>
      </c>
      <c r="C27" s="53" t="s">
        <v>223</v>
      </c>
      <c r="D27" s="35" t="s">
        <v>72</v>
      </c>
      <c r="E27" s="16" t="s">
        <v>74</v>
      </c>
      <c r="F27" s="16" t="s">
        <v>74</v>
      </c>
      <c r="G27" s="16">
        <v>100</v>
      </c>
      <c r="H27" s="16" t="s">
        <v>74</v>
      </c>
      <c r="I27" s="16" t="s">
        <v>74</v>
      </c>
      <c r="J27" s="16" t="s">
        <v>74</v>
      </c>
      <c r="K27" s="35">
        <v>6</v>
      </c>
    </row>
    <row r="28" spans="1:11" ht="53.25" customHeight="1">
      <c r="A28" s="23" t="s">
        <v>227</v>
      </c>
      <c r="B28" s="102" t="s">
        <v>228</v>
      </c>
      <c r="C28" s="53" t="s">
        <v>223</v>
      </c>
      <c r="D28" s="53" t="s">
        <v>72</v>
      </c>
      <c r="E28" s="16" t="s">
        <v>74</v>
      </c>
      <c r="F28" s="16" t="s">
        <v>74</v>
      </c>
      <c r="G28" s="16" t="s">
        <v>74</v>
      </c>
      <c r="H28" s="16">
        <v>100</v>
      </c>
      <c r="I28" s="16" t="s">
        <v>74</v>
      </c>
      <c r="J28" s="16" t="s">
        <v>74</v>
      </c>
      <c r="K28" s="53">
        <v>6</v>
      </c>
    </row>
    <row r="29" spans="1:11">
      <c r="A29" s="23" t="s">
        <v>12</v>
      </c>
      <c r="B29" s="167" t="s">
        <v>222</v>
      </c>
      <c r="C29" s="164"/>
      <c r="D29" s="164"/>
      <c r="E29" s="164"/>
      <c r="F29" s="164"/>
      <c r="G29" s="164"/>
      <c r="H29" s="164"/>
      <c r="I29" s="164"/>
      <c r="J29" s="164"/>
      <c r="K29" s="165"/>
    </row>
    <row r="30" spans="1:11" ht="38.25">
      <c r="A30" s="23" t="s">
        <v>96</v>
      </c>
      <c r="B30" s="101" t="s">
        <v>87</v>
      </c>
      <c r="C30" s="53" t="s">
        <v>223</v>
      </c>
      <c r="D30" s="21" t="s">
        <v>72</v>
      </c>
      <c r="E30" s="16">
        <v>100</v>
      </c>
      <c r="F30" s="16">
        <v>100</v>
      </c>
      <c r="G30" s="16">
        <v>100</v>
      </c>
      <c r="H30" s="16">
        <v>100</v>
      </c>
      <c r="I30" s="16">
        <v>100</v>
      </c>
      <c r="J30" s="16">
        <v>100</v>
      </c>
      <c r="K30" s="21">
        <v>7</v>
      </c>
    </row>
    <row r="31" spans="1:11" ht="38.25">
      <c r="A31" s="94" t="s">
        <v>45</v>
      </c>
      <c r="B31" s="103" t="s">
        <v>270</v>
      </c>
      <c r="C31" s="97" t="s">
        <v>271</v>
      </c>
      <c r="D31" s="96" t="s">
        <v>268</v>
      </c>
      <c r="E31" s="96" t="s">
        <v>170</v>
      </c>
      <c r="F31" s="96" t="s">
        <v>74</v>
      </c>
      <c r="G31" s="96" t="s">
        <v>74</v>
      </c>
      <c r="H31" s="96">
        <v>105</v>
      </c>
      <c r="I31" s="96">
        <v>110</v>
      </c>
      <c r="J31" s="96">
        <v>115</v>
      </c>
      <c r="K31" s="96">
        <v>7</v>
      </c>
    </row>
    <row r="32" spans="1:11" ht="38.25">
      <c r="A32" s="94" t="s">
        <v>46</v>
      </c>
      <c r="B32" s="103" t="s">
        <v>272</v>
      </c>
      <c r="C32" s="97" t="s">
        <v>271</v>
      </c>
      <c r="D32" s="96" t="s">
        <v>268</v>
      </c>
      <c r="E32" s="96" t="s">
        <v>170</v>
      </c>
      <c r="F32" s="96" t="s">
        <v>74</v>
      </c>
      <c r="G32" s="96" t="s">
        <v>74</v>
      </c>
      <c r="H32" s="96">
        <v>101</v>
      </c>
      <c r="I32" s="96">
        <v>102</v>
      </c>
      <c r="J32" s="96">
        <v>103</v>
      </c>
      <c r="K32" s="96">
        <v>7</v>
      </c>
    </row>
    <row r="33" spans="1:14" ht="51">
      <c r="A33" s="94" t="s">
        <v>171</v>
      </c>
      <c r="B33" s="101" t="s">
        <v>172</v>
      </c>
      <c r="C33" s="95" t="s">
        <v>267</v>
      </c>
      <c r="D33" s="88" t="s">
        <v>268</v>
      </c>
      <c r="E33" s="98" t="s">
        <v>234</v>
      </c>
      <c r="F33" s="98" t="s">
        <v>74</v>
      </c>
      <c r="G33" s="99">
        <v>100</v>
      </c>
      <c r="H33" s="99">
        <v>100</v>
      </c>
      <c r="I33" s="99">
        <v>100</v>
      </c>
      <c r="J33" s="99">
        <v>100</v>
      </c>
      <c r="K33" s="96">
        <v>7</v>
      </c>
    </row>
    <row r="34" spans="1:14" ht="105" customHeight="1">
      <c r="A34" s="23" t="s">
        <v>273</v>
      </c>
      <c r="B34" s="76" t="s">
        <v>316</v>
      </c>
      <c r="C34" s="95" t="s">
        <v>274</v>
      </c>
      <c r="D34" s="21" t="s">
        <v>72</v>
      </c>
      <c r="E34" s="17">
        <f>35659.7/39859*100</f>
        <v>89.46461275997892</v>
      </c>
      <c r="F34" s="16">
        <v>100</v>
      </c>
      <c r="G34" s="16">
        <v>100</v>
      </c>
      <c r="H34" s="16">
        <v>100</v>
      </c>
      <c r="I34" s="16">
        <v>100</v>
      </c>
      <c r="J34" s="16">
        <v>100</v>
      </c>
      <c r="K34" s="21">
        <v>7</v>
      </c>
    </row>
    <row r="35" spans="1:14" ht="53.25" customHeight="1">
      <c r="A35" s="23" t="s">
        <v>275</v>
      </c>
      <c r="B35" s="76" t="s">
        <v>317</v>
      </c>
      <c r="C35" s="95" t="s">
        <v>271</v>
      </c>
      <c r="D35" s="37" t="s">
        <v>72</v>
      </c>
      <c r="E35" s="17" t="s">
        <v>170</v>
      </c>
      <c r="F35" s="17" t="s">
        <v>74</v>
      </c>
      <c r="G35" s="16" t="s">
        <v>74</v>
      </c>
      <c r="H35" s="16">
        <v>101</v>
      </c>
      <c r="I35" s="16">
        <v>103</v>
      </c>
      <c r="J35" s="16">
        <v>105</v>
      </c>
      <c r="K35" s="37">
        <v>7</v>
      </c>
    </row>
    <row r="36" spans="1:14" ht="25.5">
      <c r="A36" s="77" t="s">
        <v>276</v>
      </c>
      <c r="B36" s="76" t="s">
        <v>237</v>
      </c>
      <c r="C36" s="78"/>
      <c r="D36" s="79" t="s">
        <v>72</v>
      </c>
      <c r="E36" s="79" t="s">
        <v>170</v>
      </c>
      <c r="F36" s="79" t="s">
        <v>238</v>
      </c>
      <c r="G36" s="79" t="s">
        <v>238</v>
      </c>
      <c r="H36" s="80">
        <v>105</v>
      </c>
      <c r="I36" s="80">
        <v>110</v>
      </c>
      <c r="J36" s="80">
        <v>115</v>
      </c>
      <c r="K36" s="79">
        <v>7</v>
      </c>
      <c r="N36" s="81"/>
    </row>
    <row r="37" spans="1:14" ht="25.5">
      <c r="A37" s="77" t="s">
        <v>277</v>
      </c>
      <c r="B37" s="76" t="s">
        <v>239</v>
      </c>
      <c r="C37" s="78"/>
      <c r="D37" s="79" t="s">
        <v>240</v>
      </c>
      <c r="E37" s="79" t="s">
        <v>170</v>
      </c>
      <c r="F37" s="79" t="s">
        <v>238</v>
      </c>
      <c r="G37" s="79" t="s">
        <v>238</v>
      </c>
      <c r="H37" s="82">
        <f>11100/1000*H36/100</f>
        <v>11.654999999999999</v>
      </c>
      <c r="I37" s="82">
        <f>11100/1000*I36/100</f>
        <v>12.21</v>
      </c>
      <c r="J37" s="82">
        <f>11100/1000*J36/100</f>
        <v>12.765000000000001</v>
      </c>
      <c r="K37" s="79">
        <v>7</v>
      </c>
      <c r="N37" s="81"/>
    </row>
    <row r="38" spans="1:14">
      <c r="A38" s="77" t="s">
        <v>278</v>
      </c>
      <c r="B38" s="76" t="s">
        <v>241</v>
      </c>
      <c r="C38" s="78"/>
      <c r="D38" s="79" t="s">
        <v>72</v>
      </c>
      <c r="E38" s="79" t="s">
        <v>170</v>
      </c>
      <c r="F38" s="79" t="s">
        <v>238</v>
      </c>
      <c r="G38" s="79" t="s">
        <v>238</v>
      </c>
      <c r="H38" s="80">
        <v>101</v>
      </c>
      <c r="I38" s="80">
        <v>102</v>
      </c>
      <c r="J38" s="80">
        <v>103</v>
      </c>
      <c r="K38" s="79">
        <v>7</v>
      </c>
      <c r="N38" s="81"/>
    </row>
    <row r="39" spans="1:14" ht="25.5">
      <c r="A39" s="77" t="s">
        <v>279</v>
      </c>
      <c r="B39" s="76" t="s">
        <v>242</v>
      </c>
      <c r="C39" s="78"/>
      <c r="D39" s="79" t="s">
        <v>240</v>
      </c>
      <c r="E39" s="79" t="s">
        <v>170</v>
      </c>
      <c r="F39" s="79" t="s">
        <v>238</v>
      </c>
      <c r="G39" s="79" t="s">
        <v>238</v>
      </c>
      <c r="H39" s="83">
        <f>1158*H38/100/1000</f>
        <v>1.1695799999999998</v>
      </c>
      <c r="I39" s="83">
        <f>1158*I38/100/1000</f>
        <v>1.18116</v>
      </c>
      <c r="J39" s="83">
        <f>1158*J38/100/1000</f>
        <v>1.1927399999999999</v>
      </c>
      <c r="K39" s="79">
        <v>7</v>
      </c>
      <c r="N39" s="81"/>
    </row>
    <row r="40" spans="1:14">
      <c r="A40" s="23" t="s">
        <v>50</v>
      </c>
      <c r="B40" s="163" t="s">
        <v>106</v>
      </c>
      <c r="C40" s="164"/>
      <c r="D40" s="164"/>
      <c r="E40" s="164"/>
      <c r="F40" s="164"/>
      <c r="G40" s="164"/>
      <c r="H40" s="164"/>
      <c r="I40" s="164"/>
      <c r="J40" s="164"/>
      <c r="K40" s="165"/>
    </row>
    <row r="41" spans="1:14" ht="38.25">
      <c r="A41" s="23" t="s">
        <v>97</v>
      </c>
      <c r="B41" s="101" t="s">
        <v>88</v>
      </c>
      <c r="C41" s="53" t="s">
        <v>223</v>
      </c>
      <c r="D41" s="21" t="s">
        <v>72</v>
      </c>
      <c r="E41" s="16">
        <v>100</v>
      </c>
      <c r="F41" s="16">
        <v>100</v>
      </c>
      <c r="G41" s="16">
        <v>100</v>
      </c>
      <c r="H41" s="16">
        <v>100</v>
      </c>
      <c r="I41" s="16">
        <v>100</v>
      </c>
      <c r="J41" s="16">
        <v>100</v>
      </c>
      <c r="K41" s="21">
        <v>8</v>
      </c>
    </row>
    <row r="42" spans="1:14" ht="7.5" customHeight="1"/>
    <row r="43" spans="1:14">
      <c r="A43" s="166" t="s">
        <v>235</v>
      </c>
      <c r="B43" s="166"/>
    </row>
    <row r="44" spans="1:14">
      <c r="A44" s="166" t="s">
        <v>236</v>
      </c>
      <c r="B44" s="166"/>
    </row>
  </sheetData>
  <mergeCells count="21">
    <mergeCell ref="A1:K1"/>
    <mergeCell ref="A2:K2"/>
    <mergeCell ref="A3:K3"/>
    <mergeCell ref="A5:A6"/>
    <mergeCell ref="B5:B6"/>
    <mergeCell ref="K5:K6"/>
    <mergeCell ref="D5:D6"/>
    <mergeCell ref="F5:J5"/>
    <mergeCell ref="C5:C6"/>
    <mergeCell ref="E5:E6"/>
    <mergeCell ref="B12:K12"/>
    <mergeCell ref="B9:K9"/>
    <mergeCell ref="A8:K8"/>
    <mergeCell ref="A44:B44"/>
    <mergeCell ref="B23:K23"/>
    <mergeCell ref="B19:K19"/>
    <mergeCell ref="B21:K21"/>
    <mergeCell ref="B15:K15"/>
    <mergeCell ref="A43:B43"/>
    <mergeCell ref="B40:K40"/>
    <mergeCell ref="B29:K29"/>
  </mergeCells>
  <pageMargins left="0.39370078740157483" right="0.39370078740157483" top="0.39370078740157483" bottom="0.39370078740157483" header="0" footer="0"/>
  <pageSetup paperSize="9" scale="79" orientation="landscape" verticalDpi="0" r:id="rId1"/>
  <rowBreaks count="1" manualBreakCount="1">
    <brk id="2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5"/>
  <sheetViews>
    <sheetView view="pageBreakPreview" topLeftCell="A76" zoomScale="90" zoomScaleNormal="80" zoomScaleSheetLayoutView="90" workbookViewId="0">
      <selection activeCell="B77" sqref="B77:B80"/>
    </sheetView>
  </sheetViews>
  <sheetFormatPr defaultColWidth="8.85546875" defaultRowHeight="15"/>
  <cols>
    <col min="1" max="1" width="8.85546875" style="52"/>
    <col min="2" max="2" width="36.140625" style="43" customWidth="1"/>
    <col min="3" max="3" width="49.7109375" style="43" customWidth="1"/>
    <col min="4" max="4" width="50.28515625" style="43" customWidth="1"/>
    <col min="5" max="5" width="22.42578125" style="43" customWidth="1"/>
    <col min="6" max="16384" width="8.85546875" style="43"/>
  </cols>
  <sheetData>
    <row r="1" spans="1:11" ht="15.75">
      <c r="A1" s="189" t="s">
        <v>135</v>
      </c>
      <c r="B1" s="190"/>
      <c r="C1" s="190"/>
      <c r="D1" s="190"/>
      <c r="E1" s="190"/>
      <c r="F1" s="42"/>
    </row>
    <row r="2" spans="1:11">
      <c r="A2" s="44"/>
    </row>
    <row r="3" spans="1:11" ht="15.75">
      <c r="A3" s="191" t="s">
        <v>220</v>
      </c>
      <c r="B3" s="192"/>
      <c r="C3" s="192"/>
      <c r="D3" s="192"/>
      <c r="E3" s="192"/>
    </row>
    <row r="4" spans="1:11" ht="24.75" customHeight="1">
      <c r="A4" s="193" t="s">
        <v>206</v>
      </c>
      <c r="B4" s="194"/>
      <c r="C4" s="194"/>
      <c r="D4" s="194"/>
      <c r="E4" s="194"/>
      <c r="F4" s="45"/>
      <c r="G4" s="45"/>
      <c r="H4" s="45"/>
      <c r="I4" s="45"/>
      <c r="J4" s="45"/>
      <c r="K4" s="45"/>
    </row>
    <row r="5" spans="1:11">
      <c r="A5" s="46"/>
    </row>
    <row r="6" spans="1:11" ht="15" customHeight="1">
      <c r="A6" s="41" t="s">
        <v>0</v>
      </c>
      <c r="B6" s="41" t="s">
        <v>177</v>
      </c>
      <c r="C6" s="41" t="s">
        <v>178</v>
      </c>
      <c r="D6" s="41" t="s">
        <v>179</v>
      </c>
      <c r="E6" s="41" t="s">
        <v>180</v>
      </c>
    </row>
    <row r="7" spans="1:11">
      <c r="A7" s="41">
        <v>1</v>
      </c>
      <c r="B7" s="41">
        <v>2</v>
      </c>
      <c r="C7" s="41">
        <v>3</v>
      </c>
      <c r="D7" s="41">
        <v>4</v>
      </c>
      <c r="E7" s="41">
        <v>5</v>
      </c>
    </row>
    <row r="8" spans="1:11" ht="37.5" customHeight="1">
      <c r="A8" s="47" t="s">
        <v>27</v>
      </c>
      <c r="B8" s="87" t="s">
        <v>82</v>
      </c>
      <c r="C8" s="87" t="s">
        <v>258</v>
      </c>
      <c r="D8" s="87" t="s">
        <v>207</v>
      </c>
      <c r="E8" s="106" t="s">
        <v>182</v>
      </c>
    </row>
    <row r="9" spans="1:11" ht="67.5" customHeight="1">
      <c r="A9" s="47" t="s">
        <v>32</v>
      </c>
      <c r="B9" s="87" t="s">
        <v>255</v>
      </c>
      <c r="C9" s="87" t="s">
        <v>257</v>
      </c>
      <c r="D9" s="87" t="s">
        <v>207</v>
      </c>
      <c r="E9" s="106" t="s">
        <v>182</v>
      </c>
    </row>
    <row r="10" spans="1:11" ht="42" customHeight="1">
      <c r="A10" s="47" t="s">
        <v>8</v>
      </c>
      <c r="B10" s="40" t="s">
        <v>83</v>
      </c>
      <c r="C10" s="40" t="s">
        <v>208</v>
      </c>
      <c r="D10" s="40" t="s">
        <v>183</v>
      </c>
      <c r="E10" s="106" t="s">
        <v>280</v>
      </c>
    </row>
    <row r="11" spans="1:11" ht="17.25" customHeight="1">
      <c r="A11" s="197" t="s">
        <v>286</v>
      </c>
      <c r="B11" s="201" t="s">
        <v>266</v>
      </c>
      <c r="C11" s="84" t="s">
        <v>181</v>
      </c>
      <c r="D11" s="201" t="s">
        <v>183</v>
      </c>
      <c r="E11" s="206" t="s">
        <v>280</v>
      </c>
    </row>
    <row r="12" spans="1:11" ht="17.25" customHeight="1">
      <c r="A12" s="198"/>
      <c r="B12" s="202"/>
      <c r="C12" s="85" t="s">
        <v>281</v>
      </c>
      <c r="D12" s="204"/>
      <c r="E12" s="207"/>
    </row>
    <row r="13" spans="1:11" ht="54.75" customHeight="1">
      <c r="A13" s="198"/>
      <c r="B13" s="202"/>
      <c r="C13" s="85" t="s">
        <v>282</v>
      </c>
      <c r="D13" s="204"/>
      <c r="E13" s="207"/>
    </row>
    <row r="14" spans="1:11" ht="43.5" customHeight="1">
      <c r="A14" s="198"/>
      <c r="B14" s="202"/>
      <c r="C14" s="85" t="s">
        <v>283</v>
      </c>
      <c r="D14" s="204"/>
      <c r="E14" s="207"/>
    </row>
    <row r="15" spans="1:11" ht="42" customHeight="1">
      <c r="A15" s="198"/>
      <c r="B15" s="202"/>
      <c r="C15" s="85" t="s">
        <v>284</v>
      </c>
      <c r="D15" s="204"/>
      <c r="E15" s="207"/>
    </row>
    <row r="16" spans="1:11" ht="54.75" customHeight="1">
      <c r="A16" s="199"/>
      <c r="B16" s="203"/>
      <c r="C16" s="104" t="s">
        <v>285</v>
      </c>
      <c r="D16" s="205"/>
      <c r="E16" s="139"/>
    </row>
    <row r="17" spans="1:5" ht="22.5" customHeight="1">
      <c r="A17" s="185" t="s">
        <v>10</v>
      </c>
      <c r="B17" s="208" t="s">
        <v>259</v>
      </c>
      <c r="C17" s="93" t="s">
        <v>181</v>
      </c>
      <c r="D17" s="175" t="s">
        <v>287</v>
      </c>
      <c r="E17" s="176" t="s">
        <v>288</v>
      </c>
    </row>
    <row r="18" spans="1:5" ht="44.25" customHeight="1">
      <c r="A18" s="185"/>
      <c r="B18" s="208"/>
      <c r="C18" s="90"/>
      <c r="D18" s="175"/>
      <c r="E18" s="176"/>
    </row>
    <row r="19" spans="1:5" ht="17.25" customHeight="1">
      <c r="A19" s="185"/>
      <c r="B19" s="208"/>
      <c r="C19" s="90" t="s">
        <v>289</v>
      </c>
      <c r="D19" s="175"/>
      <c r="E19" s="176"/>
    </row>
    <row r="20" spans="1:5" ht="19.5" customHeight="1">
      <c r="A20" s="185"/>
      <c r="B20" s="208"/>
      <c r="C20" s="90" t="s">
        <v>290</v>
      </c>
      <c r="D20" s="175"/>
      <c r="E20" s="176"/>
    </row>
    <row r="21" spans="1:5" ht="18.75" customHeight="1">
      <c r="A21" s="185"/>
      <c r="B21" s="208"/>
      <c r="C21" s="91" t="s">
        <v>291</v>
      </c>
      <c r="D21" s="175"/>
      <c r="E21" s="176"/>
    </row>
    <row r="22" spans="1:5" s="105" customFormat="1" ht="25.5">
      <c r="A22" s="185" t="s">
        <v>41</v>
      </c>
      <c r="B22" s="208" t="s">
        <v>224</v>
      </c>
      <c r="C22" s="84" t="s">
        <v>201</v>
      </c>
      <c r="D22" s="177" t="s">
        <v>202</v>
      </c>
      <c r="E22" s="200" t="s">
        <v>182</v>
      </c>
    </row>
    <row r="23" spans="1:5" s="105" customFormat="1">
      <c r="A23" s="185"/>
      <c r="B23" s="208"/>
      <c r="C23" s="85" t="s">
        <v>192</v>
      </c>
      <c r="D23" s="177"/>
      <c r="E23" s="200"/>
    </row>
    <row r="24" spans="1:5" s="105" customFormat="1" ht="25.5">
      <c r="A24" s="185"/>
      <c r="B24" s="208"/>
      <c r="C24" s="85" t="s">
        <v>203</v>
      </c>
      <c r="D24" s="177"/>
      <c r="E24" s="200"/>
    </row>
    <row r="25" spans="1:5" s="105" customFormat="1">
      <c r="A25" s="185"/>
      <c r="B25" s="208"/>
      <c r="C25" s="85" t="s">
        <v>193</v>
      </c>
      <c r="D25" s="177"/>
      <c r="E25" s="200"/>
    </row>
    <row r="26" spans="1:5" s="105" customFormat="1" ht="25.5">
      <c r="A26" s="185"/>
      <c r="B26" s="208"/>
      <c r="C26" s="85" t="s">
        <v>204</v>
      </c>
      <c r="D26" s="177"/>
      <c r="E26" s="200"/>
    </row>
    <row r="27" spans="1:5" s="105" customFormat="1" ht="89.25">
      <c r="A27" s="185"/>
      <c r="B27" s="208"/>
      <c r="C27" s="86" t="s">
        <v>205</v>
      </c>
      <c r="D27" s="177"/>
      <c r="E27" s="200"/>
    </row>
    <row r="28" spans="1:5" s="105" customFormat="1" ht="25.5">
      <c r="A28" s="185" t="s">
        <v>12</v>
      </c>
      <c r="B28" s="208" t="s">
        <v>262</v>
      </c>
      <c r="C28" s="84" t="s">
        <v>292</v>
      </c>
      <c r="D28" s="177" t="s">
        <v>293</v>
      </c>
      <c r="E28" s="200" t="s">
        <v>288</v>
      </c>
    </row>
    <row r="29" spans="1:5" s="105" customFormat="1">
      <c r="A29" s="185"/>
      <c r="B29" s="208"/>
      <c r="C29" s="85" t="s">
        <v>294</v>
      </c>
      <c r="D29" s="177"/>
      <c r="E29" s="200"/>
    </row>
    <row r="30" spans="1:5" s="105" customFormat="1" ht="25.5">
      <c r="A30" s="185"/>
      <c r="B30" s="208"/>
      <c r="C30" s="85" t="s">
        <v>295</v>
      </c>
      <c r="D30" s="177"/>
      <c r="E30" s="200"/>
    </row>
    <row r="31" spans="1:5" s="105" customFormat="1">
      <c r="A31" s="185"/>
      <c r="B31" s="208"/>
      <c r="C31" s="85" t="s">
        <v>296</v>
      </c>
      <c r="D31" s="177"/>
      <c r="E31" s="200"/>
    </row>
    <row r="32" spans="1:5" s="105" customFormat="1" ht="31.5" customHeight="1">
      <c r="A32" s="185"/>
      <c r="B32" s="208"/>
      <c r="C32" s="86" t="s">
        <v>297</v>
      </c>
      <c r="D32" s="177"/>
      <c r="E32" s="200"/>
    </row>
    <row r="33" spans="1:5" ht="69.75" customHeight="1">
      <c r="A33" s="47" t="s">
        <v>50</v>
      </c>
      <c r="B33" s="40" t="s">
        <v>84</v>
      </c>
      <c r="C33" s="48" t="s">
        <v>209</v>
      </c>
      <c r="D33" s="40" t="s">
        <v>183</v>
      </c>
      <c r="E33" s="106" t="s">
        <v>182</v>
      </c>
    </row>
    <row r="34" spans="1:5" ht="57" customHeight="1">
      <c r="A34" s="47" t="s">
        <v>184</v>
      </c>
      <c r="B34" s="40" t="s">
        <v>85</v>
      </c>
      <c r="C34" s="48" t="s">
        <v>210</v>
      </c>
      <c r="D34" s="40" t="s">
        <v>211</v>
      </c>
      <c r="E34" s="106" t="s">
        <v>182</v>
      </c>
    </row>
    <row r="35" spans="1:5" ht="69" customHeight="1">
      <c r="A35" s="47" t="s">
        <v>185</v>
      </c>
      <c r="B35" s="40" t="s">
        <v>86</v>
      </c>
      <c r="C35" s="40" t="s">
        <v>212</v>
      </c>
      <c r="D35" s="40" t="s">
        <v>213</v>
      </c>
      <c r="E35" s="106" t="s">
        <v>182</v>
      </c>
    </row>
    <row r="36" spans="1:5" ht="15.75" customHeight="1">
      <c r="A36" s="186" t="s">
        <v>186</v>
      </c>
      <c r="B36" s="180" t="s">
        <v>175</v>
      </c>
      <c r="C36" s="49" t="s">
        <v>181</v>
      </c>
      <c r="D36" s="175" t="s">
        <v>183</v>
      </c>
      <c r="E36" s="176" t="s">
        <v>182</v>
      </c>
    </row>
    <row r="37" spans="1:5" ht="15.75" customHeight="1">
      <c r="A37" s="195"/>
      <c r="B37" s="181"/>
      <c r="C37" s="50" t="s">
        <v>199</v>
      </c>
      <c r="D37" s="175"/>
      <c r="E37" s="176"/>
    </row>
    <row r="38" spans="1:5" ht="15.75" customHeight="1">
      <c r="A38" s="195"/>
      <c r="B38" s="181"/>
      <c r="C38" s="50" t="s">
        <v>200</v>
      </c>
      <c r="D38" s="175"/>
      <c r="E38" s="176"/>
    </row>
    <row r="39" spans="1:5" ht="27.75" customHeight="1">
      <c r="A39" s="195"/>
      <c r="B39" s="181"/>
      <c r="C39" s="50" t="s">
        <v>214</v>
      </c>
      <c r="D39" s="175"/>
      <c r="E39" s="176"/>
    </row>
    <row r="40" spans="1:5" ht="15.75" customHeight="1">
      <c r="A40" s="196"/>
      <c r="B40" s="184"/>
      <c r="C40" s="51" t="s">
        <v>215</v>
      </c>
      <c r="D40" s="175"/>
      <c r="E40" s="176"/>
    </row>
    <row r="41" spans="1:5" ht="16.5" customHeight="1">
      <c r="A41" s="186" t="s">
        <v>187</v>
      </c>
      <c r="B41" s="180" t="s">
        <v>154</v>
      </c>
      <c r="C41" s="49" t="s">
        <v>181</v>
      </c>
      <c r="D41" s="175" t="s">
        <v>183</v>
      </c>
      <c r="E41" s="176" t="s">
        <v>182</v>
      </c>
    </row>
    <row r="42" spans="1:5" ht="16.5" customHeight="1">
      <c r="A42" s="195"/>
      <c r="B42" s="181"/>
      <c r="C42" s="50" t="s">
        <v>199</v>
      </c>
      <c r="D42" s="175"/>
      <c r="E42" s="176"/>
    </row>
    <row r="43" spans="1:5" ht="16.5" customHeight="1">
      <c r="A43" s="195"/>
      <c r="B43" s="181"/>
      <c r="C43" s="50" t="s">
        <v>200</v>
      </c>
      <c r="D43" s="175"/>
      <c r="E43" s="176"/>
    </row>
    <row r="44" spans="1:5" ht="28.5" customHeight="1">
      <c r="A44" s="195"/>
      <c r="B44" s="181"/>
      <c r="C44" s="50" t="s">
        <v>214</v>
      </c>
      <c r="D44" s="175"/>
      <c r="E44" s="176"/>
    </row>
    <row r="45" spans="1:5" ht="16.5" customHeight="1">
      <c r="A45" s="196"/>
      <c r="B45" s="184"/>
      <c r="C45" s="51" t="s">
        <v>215</v>
      </c>
      <c r="D45" s="175"/>
      <c r="E45" s="176"/>
    </row>
    <row r="46" spans="1:5" ht="16.5" customHeight="1">
      <c r="A46" s="186" t="s">
        <v>188</v>
      </c>
      <c r="B46" s="180" t="s">
        <v>168</v>
      </c>
      <c r="C46" s="49" t="s">
        <v>181</v>
      </c>
      <c r="D46" s="175" t="s">
        <v>183</v>
      </c>
      <c r="E46" s="176" t="s">
        <v>182</v>
      </c>
    </row>
    <row r="47" spans="1:5" ht="16.5" customHeight="1">
      <c r="A47" s="187"/>
      <c r="B47" s="181"/>
      <c r="C47" s="50" t="s">
        <v>199</v>
      </c>
      <c r="D47" s="175"/>
      <c r="E47" s="176"/>
    </row>
    <row r="48" spans="1:5" ht="16.5" customHeight="1">
      <c r="A48" s="187"/>
      <c r="B48" s="181"/>
      <c r="C48" s="50" t="s">
        <v>200</v>
      </c>
      <c r="D48" s="175"/>
      <c r="E48" s="176"/>
    </row>
    <row r="49" spans="1:5" ht="30" customHeight="1">
      <c r="A49" s="187"/>
      <c r="B49" s="181"/>
      <c r="C49" s="50" t="s">
        <v>214</v>
      </c>
      <c r="D49" s="175"/>
      <c r="E49" s="176"/>
    </row>
    <row r="50" spans="1:5" ht="16.5" customHeight="1">
      <c r="A50" s="188"/>
      <c r="B50" s="184"/>
      <c r="C50" s="51" t="s">
        <v>215</v>
      </c>
      <c r="D50" s="175"/>
      <c r="E50" s="176"/>
    </row>
    <row r="51" spans="1:5" ht="16.5" customHeight="1">
      <c r="A51" s="186" t="s">
        <v>190</v>
      </c>
      <c r="B51" s="180" t="s">
        <v>228</v>
      </c>
      <c r="C51" s="49" t="s">
        <v>181</v>
      </c>
      <c r="D51" s="175" t="s">
        <v>183</v>
      </c>
      <c r="E51" s="176" t="s">
        <v>182</v>
      </c>
    </row>
    <row r="52" spans="1:5" ht="16.5" customHeight="1">
      <c r="A52" s="187"/>
      <c r="B52" s="181"/>
      <c r="C52" s="50" t="s">
        <v>199</v>
      </c>
      <c r="D52" s="175"/>
      <c r="E52" s="176"/>
    </row>
    <row r="53" spans="1:5" ht="16.5" customHeight="1">
      <c r="A53" s="187"/>
      <c r="B53" s="181"/>
      <c r="C53" s="50" t="s">
        <v>200</v>
      </c>
      <c r="D53" s="175"/>
      <c r="E53" s="176"/>
    </row>
    <row r="54" spans="1:5" ht="16.5" customHeight="1">
      <c r="A54" s="187"/>
      <c r="B54" s="181"/>
      <c r="C54" s="50" t="s">
        <v>214</v>
      </c>
      <c r="D54" s="175"/>
      <c r="E54" s="176"/>
    </row>
    <row r="55" spans="1:5" ht="16.5" customHeight="1">
      <c r="A55" s="188"/>
      <c r="B55" s="184"/>
      <c r="C55" s="51" t="s">
        <v>215</v>
      </c>
      <c r="D55" s="175"/>
      <c r="E55" s="176"/>
    </row>
    <row r="56" spans="1:5" ht="42" customHeight="1">
      <c r="A56" s="92" t="s">
        <v>229</v>
      </c>
      <c r="B56" s="40" t="s">
        <v>87</v>
      </c>
      <c r="C56" s="48" t="s">
        <v>212</v>
      </c>
      <c r="D56" s="48" t="s">
        <v>216</v>
      </c>
      <c r="E56" s="107" t="s">
        <v>182</v>
      </c>
    </row>
    <row r="57" spans="1:5" ht="18" customHeight="1">
      <c r="A57" s="185" t="s">
        <v>256</v>
      </c>
      <c r="B57" s="177" t="s">
        <v>270</v>
      </c>
      <c r="C57" s="89" t="s">
        <v>181</v>
      </c>
      <c r="D57" s="175" t="s">
        <v>299</v>
      </c>
      <c r="E57" s="176" t="s">
        <v>182</v>
      </c>
    </row>
    <row r="58" spans="1:5" ht="17.25" customHeight="1">
      <c r="A58" s="185"/>
      <c r="B58" s="177"/>
      <c r="C58" s="90" t="s">
        <v>300</v>
      </c>
      <c r="D58" s="175"/>
      <c r="E58" s="176"/>
    </row>
    <row r="59" spans="1:5" ht="17.25" customHeight="1">
      <c r="A59" s="185"/>
      <c r="B59" s="177"/>
      <c r="C59" s="90" t="s">
        <v>301</v>
      </c>
      <c r="D59" s="175"/>
      <c r="E59" s="176"/>
    </row>
    <row r="60" spans="1:5" ht="17.25" customHeight="1">
      <c r="A60" s="185"/>
      <c r="B60" s="177"/>
      <c r="C60" s="90" t="s">
        <v>302</v>
      </c>
      <c r="D60" s="175"/>
      <c r="E60" s="176"/>
    </row>
    <row r="61" spans="1:5" ht="17.25" customHeight="1">
      <c r="A61" s="185"/>
      <c r="B61" s="177"/>
      <c r="C61" s="90" t="s">
        <v>303</v>
      </c>
      <c r="D61" s="175"/>
      <c r="E61" s="176"/>
    </row>
    <row r="62" spans="1:5" ht="17.25" customHeight="1">
      <c r="A62" s="185" t="s">
        <v>298</v>
      </c>
      <c r="B62" s="177" t="s">
        <v>272</v>
      </c>
      <c r="C62" s="89" t="s">
        <v>181</v>
      </c>
      <c r="D62" s="175" t="s">
        <v>299</v>
      </c>
      <c r="E62" s="176" t="s">
        <v>182</v>
      </c>
    </row>
    <row r="63" spans="1:5" ht="17.25" customHeight="1">
      <c r="A63" s="185"/>
      <c r="B63" s="177"/>
      <c r="C63" s="90" t="s">
        <v>300</v>
      </c>
      <c r="D63" s="175"/>
      <c r="E63" s="176"/>
    </row>
    <row r="64" spans="1:5" ht="17.25" customHeight="1">
      <c r="A64" s="185"/>
      <c r="B64" s="177"/>
      <c r="C64" s="90" t="s">
        <v>301</v>
      </c>
      <c r="D64" s="175"/>
      <c r="E64" s="176"/>
    </row>
    <row r="65" spans="1:5" ht="17.25" customHeight="1">
      <c r="A65" s="185"/>
      <c r="B65" s="177"/>
      <c r="C65" s="90" t="s">
        <v>302</v>
      </c>
      <c r="D65" s="175"/>
      <c r="E65" s="176"/>
    </row>
    <row r="66" spans="1:5" ht="17.25" customHeight="1">
      <c r="A66" s="185"/>
      <c r="B66" s="177"/>
      <c r="C66" s="91" t="s">
        <v>303</v>
      </c>
      <c r="D66" s="175"/>
      <c r="E66" s="176"/>
    </row>
    <row r="67" spans="1:5" ht="17.25" customHeight="1">
      <c r="A67" s="174" t="s">
        <v>304</v>
      </c>
      <c r="B67" s="175" t="s">
        <v>172</v>
      </c>
      <c r="C67" s="38" t="s">
        <v>181</v>
      </c>
      <c r="D67" s="175" t="s">
        <v>194</v>
      </c>
      <c r="E67" s="176" t="s">
        <v>191</v>
      </c>
    </row>
    <row r="68" spans="1:5" ht="15" customHeight="1">
      <c r="A68" s="174"/>
      <c r="B68" s="175"/>
      <c r="C68" s="39" t="s">
        <v>195</v>
      </c>
      <c r="D68" s="175"/>
      <c r="E68" s="176"/>
    </row>
    <row r="69" spans="1:5" ht="29.25" customHeight="1">
      <c r="A69" s="174"/>
      <c r="B69" s="175"/>
      <c r="C69" s="39" t="s">
        <v>196</v>
      </c>
      <c r="D69" s="175"/>
      <c r="E69" s="176"/>
    </row>
    <row r="70" spans="1:5" ht="42" customHeight="1">
      <c r="A70" s="174"/>
      <c r="B70" s="175"/>
      <c r="C70" s="39" t="s">
        <v>197</v>
      </c>
      <c r="D70" s="175"/>
      <c r="E70" s="176"/>
    </row>
    <row r="71" spans="1:5" ht="27.75" customHeight="1">
      <c r="A71" s="174"/>
      <c r="B71" s="175"/>
      <c r="C71" s="39" t="s">
        <v>198</v>
      </c>
      <c r="D71" s="175"/>
      <c r="E71" s="176"/>
    </row>
    <row r="72" spans="1:5" ht="15.75" customHeight="1">
      <c r="A72" s="174" t="s">
        <v>306</v>
      </c>
      <c r="B72" s="177" t="s">
        <v>318</v>
      </c>
      <c r="C72" s="84" t="s">
        <v>189</v>
      </c>
      <c r="D72" s="177" t="s">
        <v>305</v>
      </c>
      <c r="E72" s="176" t="s">
        <v>221</v>
      </c>
    </row>
    <row r="73" spans="1:5">
      <c r="A73" s="174"/>
      <c r="B73" s="177"/>
      <c r="C73" s="85" t="s">
        <v>243</v>
      </c>
      <c r="D73" s="177"/>
      <c r="E73" s="176"/>
    </row>
    <row r="74" spans="1:5" ht="40.5" customHeight="1">
      <c r="A74" s="174"/>
      <c r="B74" s="177"/>
      <c r="C74" s="85" t="s">
        <v>244</v>
      </c>
      <c r="D74" s="177"/>
      <c r="E74" s="176"/>
    </row>
    <row r="75" spans="1:5" ht="25.5">
      <c r="A75" s="174"/>
      <c r="B75" s="177"/>
      <c r="C75" s="85" t="s">
        <v>245</v>
      </c>
      <c r="D75" s="177"/>
      <c r="E75" s="176"/>
    </row>
    <row r="76" spans="1:5" ht="65.25" customHeight="1">
      <c r="A76" s="174"/>
      <c r="B76" s="177"/>
      <c r="C76" s="86" t="s">
        <v>246</v>
      </c>
      <c r="D76" s="177"/>
      <c r="E76" s="176"/>
    </row>
    <row r="77" spans="1:5" ht="15" customHeight="1">
      <c r="A77" s="178" t="s">
        <v>307</v>
      </c>
      <c r="B77" s="177" t="s">
        <v>317</v>
      </c>
      <c r="C77" s="84" t="s">
        <v>181</v>
      </c>
      <c r="D77" s="180" t="s">
        <v>250</v>
      </c>
      <c r="E77" s="182" t="s">
        <v>182</v>
      </c>
    </row>
    <row r="78" spans="1:5">
      <c r="A78" s="179"/>
      <c r="B78" s="177"/>
      <c r="C78" s="85" t="s">
        <v>248</v>
      </c>
      <c r="D78" s="181"/>
      <c r="E78" s="183"/>
    </row>
    <row r="79" spans="1:5" ht="45" customHeight="1">
      <c r="A79" s="179"/>
      <c r="B79" s="177"/>
      <c r="C79" s="85" t="s">
        <v>249</v>
      </c>
      <c r="D79" s="181"/>
      <c r="E79" s="183"/>
    </row>
    <row r="80" spans="1:5" ht="30.75" customHeight="1">
      <c r="A80" s="179"/>
      <c r="B80" s="177"/>
      <c r="C80" s="85" t="s">
        <v>247</v>
      </c>
      <c r="D80" s="181"/>
      <c r="E80" s="183"/>
    </row>
    <row r="81" spans="1:5" ht="17.25" customHeight="1">
      <c r="A81" s="174" t="s">
        <v>308</v>
      </c>
      <c r="B81" s="175" t="s">
        <v>88</v>
      </c>
      <c r="C81" s="49" t="s">
        <v>181</v>
      </c>
      <c r="D81" s="175" t="s">
        <v>183</v>
      </c>
      <c r="E81" s="176" t="s">
        <v>182</v>
      </c>
    </row>
    <row r="82" spans="1:5">
      <c r="A82" s="174"/>
      <c r="B82" s="175"/>
      <c r="C82" s="50" t="s">
        <v>199</v>
      </c>
      <c r="D82" s="175"/>
      <c r="E82" s="176"/>
    </row>
    <row r="83" spans="1:5" ht="16.5" customHeight="1">
      <c r="A83" s="174"/>
      <c r="B83" s="175"/>
      <c r="C83" s="50" t="s">
        <v>217</v>
      </c>
      <c r="D83" s="175"/>
      <c r="E83" s="176"/>
    </row>
    <row r="84" spans="1:5" ht="30" customHeight="1">
      <c r="A84" s="174"/>
      <c r="B84" s="175"/>
      <c r="C84" s="50" t="s">
        <v>219</v>
      </c>
      <c r="D84" s="175"/>
      <c r="E84" s="176"/>
    </row>
    <row r="85" spans="1:5" ht="18" customHeight="1">
      <c r="A85" s="174"/>
      <c r="B85" s="175"/>
      <c r="C85" s="51" t="s">
        <v>218</v>
      </c>
      <c r="D85" s="175"/>
      <c r="E85" s="176"/>
    </row>
  </sheetData>
  <mergeCells count="59">
    <mergeCell ref="D46:D50"/>
    <mergeCell ref="E46:E50"/>
    <mergeCell ref="A46:A50"/>
    <mergeCell ref="B46:B50"/>
    <mergeCell ref="A22:A27"/>
    <mergeCell ref="B22:B27"/>
    <mergeCell ref="D22:D27"/>
    <mergeCell ref="E22:E27"/>
    <mergeCell ref="A28:A32"/>
    <mergeCell ref="B28:B32"/>
    <mergeCell ref="E11:E16"/>
    <mergeCell ref="A17:A21"/>
    <mergeCell ref="B17:B21"/>
    <mergeCell ref="D17:D21"/>
    <mergeCell ref="E17:E21"/>
    <mergeCell ref="A1:E1"/>
    <mergeCell ref="A3:E3"/>
    <mergeCell ref="A4:E4"/>
    <mergeCell ref="D41:D45"/>
    <mergeCell ref="E41:E45"/>
    <mergeCell ref="A41:A45"/>
    <mergeCell ref="B41:B45"/>
    <mergeCell ref="E36:E40"/>
    <mergeCell ref="D36:D40"/>
    <mergeCell ref="A11:A16"/>
    <mergeCell ref="B36:B40"/>
    <mergeCell ref="A36:A40"/>
    <mergeCell ref="D28:D32"/>
    <mergeCell ref="E28:E32"/>
    <mergeCell ref="B11:B16"/>
    <mergeCell ref="D11:D16"/>
    <mergeCell ref="A67:A71"/>
    <mergeCell ref="B67:B71"/>
    <mergeCell ref="B51:B55"/>
    <mergeCell ref="D51:D55"/>
    <mergeCell ref="E51:E55"/>
    <mergeCell ref="A57:A61"/>
    <mergeCell ref="D67:D71"/>
    <mergeCell ref="E67:E71"/>
    <mergeCell ref="A51:A55"/>
    <mergeCell ref="B57:B61"/>
    <mergeCell ref="D57:D61"/>
    <mergeCell ref="E57:E61"/>
    <mergeCell ref="A62:A66"/>
    <mergeCell ref="B62:B66"/>
    <mergeCell ref="D62:D66"/>
    <mergeCell ref="E62:E66"/>
    <mergeCell ref="A81:A85"/>
    <mergeCell ref="B81:B85"/>
    <mergeCell ref="D81:D85"/>
    <mergeCell ref="E81:E85"/>
    <mergeCell ref="D72:D76"/>
    <mergeCell ref="E72:E76"/>
    <mergeCell ref="A77:A80"/>
    <mergeCell ref="B77:B80"/>
    <mergeCell ref="D77:D80"/>
    <mergeCell ref="E77:E80"/>
    <mergeCell ref="A72:A76"/>
    <mergeCell ref="B72:B76"/>
  </mergeCells>
  <pageMargins left="0.7" right="0.7" top="0.75" bottom="0.75" header="0.3" footer="0.3"/>
  <pageSetup paperSize="9" scale="77" orientation="landscape" verticalDpi="0" r:id="rId1"/>
  <rowBreaks count="3" manualBreakCount="3">
    <brk id="21" max="16383" man="1"/>
    <brk id="35" max="16383" man="1"/>
    <brk id="6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9"/>
  <sheetViews>
    <sheetView view="pageBreakPreview" topLeftCell="B37" zoomScale="110" zoomScaleNormal="125" zoomScaleSheetLayoutView="110" zoomScalePageLayoutView="125" workbookViewId="0">
      <selection activeCell="B31" sqref="B31:B36"/>
    </sheetView>
  </sheetViews>
  <sheetFormatPr defaultColWidth="8.85546875" defaultRowHeight="15"/>
  <cols>
    <col min="1" max="1" width="58.28515625" style="27" customWidth="1"/>
    <col min="2" max="2" width="25.7109375" style="27" customWidth="1"/>
    <col min="3" max="3" width="54.140625" style="27" customWidth="1"/>
    <col min="4" max="4" width="7.7109375" style="27" customWidth="1"/>
    <col min="5" max="5" width="20.140625" style="28" customWidth="1"/>
    <col min="6" max="6" width="24.140625" style="27" customWidth="1"/>
    <col min="7" max="7" width="9.28515625" style="27" bestFit="1" customWidth="1"/>
    <col min="8" max="16384" width="8.85546875" style="27"/>
  </cols>
  <sheetData>
    <row r="1" spans="1:6" s="31" customFormat="1" ht="15.75">
      <c r="A1" s="143" t="s">
        <v>176</v>
      </c>
      <c r="B1" s="224"/>
      <c r="C1" s="224"/>
      <c r="D1" s="224"/>
      <c r="E1" s="224"/>
      <c r="F1" s="224"/>
    </row>
    <row r="2" spans="1:6" s="31" customFormat="1" ht="15.75">
      <c r="A2" s="143"/>
      <c r="B2" s="224"/>
      <c r="C2" s="224"/>
      <c r="D2" s="224"/>
      <c r="E2" s="224"/>
      <c r="F2" s="224"/>
    </row>
    <row r="3" spans="1:6" s="31" customFormat="1" ht="15" customHeight="1">
      <c r="A3" s="171" t="s">
        <v>134</v>
      </c>
      <c r="B3" s="171"/>
      <c r="C3" s="171"/>
      <c r="D3" s="171"/>
      <c r="E3" s="171"/>
      <c r="F3" s="171"/>
    </row>
    <row r="4" spans="1:6" s="31" customFormat="1" ht="15" customHeight="1">
      <c r="A4" s="171" t="s">
        <v>133</v>
      </c>
      <c r="B4" s="171"/>
      <c r="C4" s="171"/>
      <c r="D4" s="171"/>
      <c r="E4" s="171"/>
      <c r="F4" s="171"/>
    </row>
    <row r="5" spans="1:6">
      <c r="A5" s="30"/>
    </row>
    <row r="6" spans="1:6" ht="57" customHeight="1">
      <c r="A6" s="56" t="s">
        <v>132</v>
      </c>
      <c r="B6" s="56" t="s">
        <v>131</v>
      </c>
      <c r="C6" s="56" t="s">
        <v>130</v>
      </c>
      <c r="D6" s="225" t="s">
        <v>129</v>
      </c>
      <c r="E6" s="225"/>
      <c r="F6" s="56" t="s">
        <v>128</v>
      </c>
    </row>
    <row r="7" spans="1:6" ht="15" customHeight="1">
      <c r="A7" s="130" t="s">
        <v>127</v>
      </c>
      <c r="B7" s="130" t="s">
        <v>99</v>
      </c>
      <c r="C7" s="57" t="s">
        <v>145</v>
      </c>
      <c r="D7" s="58" t="s">
        <v>114</v>
      </c>
      <c r="E7" s="59">
        <f>SUM(E8:E12)</f>
        <v>500</v>
      </c>
      <c r="F7" s="209">
        <v>0</v>
      </c>
    </row>
    <row r="8" spans="1:6">
      <c r="A8" s="130"/>
      <c r="B8" s="130"/>
      <c r="C8" s="55" t="s">
        <v>142</v>
      </c>
      <c r="D8" s="60" t="s">
        <v>113</v>
      </c>
      <c r="E8" s="61">
        <f>'Приложение 1'!G18</f>
        <v>150</v>
      </c>
      <c r="F8" s="209"/>
    </row>
    <row r="9" spans="1:6">
      <c r="A9" s="130"/>
      <c r="B9" s="130"/>
      <c r="C9" s="55" t="s">
        <v>143</v>
      </c>
      <c r="D9" s="60" t="s">
        <v>112</v>
      </c>
      <c r="E9" s="61">
        <f>'Приложение 1'!H18</f>
        <v>150</v>
      </c>
      <c r="F9" s="209"/>
    </row>
    <row r="10" spans="1:6">
      <c r="A10" s="130"/>
      <c r="B10" s="130"/>
      <c r="C10" s="55" t="s">
        <v>144</v>
      </c>
      <c r="D10" s="60" t="s">
        <v>111</v>
      </c>
      <c r="E10" s="61">
        <f>'Приложение 1'!I18</f>
        <v>200</v>
      </c>
      <c r="F10" s="209"/>
    </row>
    <row r="11" spans="1:6">
      <c r="A11" s="130"/>
      <c r="B11" s="130"/>
      <c r="C11" s="55" t="s">
        <v>146</v>
      </c>
      <c r="D11" s="60" t="s">
        <v>110</v>
      </c>
      <c r="E11" s="61">
        <f>'Приложение 1'!J18</f>
        <v>0</v>
      </c>
      <c r="F11" s="209"/>
    </row>
    <row r="12" spans="1:6" ht="12.95" customHeight="1">
      <c r="A12" s="130"/>
      <c r="B12" s="130"/>
      <c r="C12" s="62"/>
      <c r="D12" s="60" t="s">
        <v>109</v>
      </c>
      <c r="E12" s="61">
        <f>'Приложение 1'!K18</f>
        <v>0</v>
      </c>
      <c r="F12" s="209"/>
    </row>
    <row r="13" spans="1:6" ht="12.95" customHeight="1">
      <c r="A13" s="130" t="s">
        <v>252</v>
      </c>
      <c r="B13" s="130" t="s">
        <v>99</v>
      </c>
      <c r="C13" s="74" t="s">
        <v>145</v>
      </c>
      <c r="D13" s="58" t="s">
        <v>114</v>
      </c>
      <c r="E13" s="59">
        <f>SUM(E14:E18)</f>
        <v>200</v>
      </c>
      <c r="F13" s="209">
        <v>0</v>
      </c>
    </row>
    <row r="14" spans="1:6" ht="17.25" customHeight="1">
      <c r="A14" s="130"/>
      <c r="B14" s="130"/>
      <c r="C14" s="71" t="s">
        <v>253</v>
      </c>
      <c r="D14" s="73" t="s">
        <v>113</v>
      </c>
      <c r="E14" s="61">
        <f>'Приложение 1'!G23</f>
        <v>0</v>
      </c>
      <c r="F14" s="209"/>
    </row>
    <row r="15" spans="1:6" ht="12.95" customHeight="1">
      <c r="A15" s="130"/>
      <c r="B15" s="130"/>
      <c r="C15" s="71" t="s">
        <v>144</v>
      </c>
      <c r="D15" s="73" t="s">
        <v>112</v>
      </c>
      <c r="E15" s="61">
        <f>'Приложение 1'!H23</f>
        <v>0</v>
      </c>
      <c r="F15" s="209"/>
    </row>
    <row r="16" spans="1:6" ht="15" customHeight="1">
      <c r="A16" s="130"/>
      <c r="B16" s="130"/>
      <c r="C16" s="71" t="s">
        <v>146</v>
      </c>
      <c r="D16" s="73" t="s">
        <v>111</v>
      </c>
      <c r="E16" s="61">
        <f>'Приложение 1'!I23</f>
        <v>200</v>
      </c>
      <c r="F16" s="209"/>
    </row>
    <row r="17" spans="1:7" ht="12.95" customHeight="1">
      <c r="A17" s="130"/>
      <c r="B17" s="130"/>
      <c r="C17" s="71"/>
      <c r="D17" s="73" t="s">
        <v>110</v>
      </c>
      <c r="E17" s="61">
        <f>'Приложение 1'!J23</f>
        <v>0</v>
      </c>
      <c r="F17" s="209"/>
    </row>
    <row r="18" spans="1:7" ht="12.95" customHeight="1">
      <c r="A18" s="130"/>
      <c r="B18" s="130"/>
      <c r="C18" s="75"/>
      <c r="D18" s="73" t="s">
        <v>109</v>
      </c>
      <c r="E18" s="61">
        <f>'Приложение 1'!K23</f>
        <v>0</v>
      </c>
      <c r="F18" s="209"/>
    </row>
    <row r="19" spans="1:7" ht="15" customHeight="1">
      <c r="A19" s="130" t="s">
        <v>126</v>
      </c>
      <c r="B19" s="130" t="s">
        <v>99</v>
      </c>
      <c r="C19" s="57" t="s">
        <v>149</v>
      </c>
      <c r="D19" s="58" t="s">
        <v>114</v>
      </c>
      <c r="E19" s="59">
        <f>SUM(E20:E24)</f>
        <v>21349.85</v>
      </c>
      <c r="F19" s="209">
        <v>0</v>
      </c>
    </row>
    <row r="20" spans="1:7" ht="14.25" customHeight="1">
      <c r="A20" s="130"/>
      <c r="B20" s="130"/>
      <c r="C20" s="55" t="s">
        <v>147</v>
      </c>
      <c r="D20" s="60" t="s">
        <v>113</v>
      </c>
      <c r="E20" s="61">
        <f>'Приложение 1'!G33</f>
        <v>2986.85</v>
      </c>
      <c r="F20" s="209"/>
    </row>
    <row r="21" spans="1:7">
      <c r="A21" s="130"/>
      <c r="B21" s="130"/>
      <c r="C21" s="55" t="s">
        <v>148</v>
      </c>
      <c r="D21" s="60" t="s">
        <v>112</v>
      </c>
      <c r="E21" s="61">
        <f>'Приложение 1'!H33</f>
        <v>2888</v>
      </c>
      <c r="F21" s="209"/>
    </row>
    <row r="22" spans="1:7" ht="15" customHeight="1">
      <c r="A22" s="130"/>
      <c r="B22" s="130"/>
      <c r="C22" s="55" t="s">
        <v>150</v>
      </c>
      <c r="D22" s="60" t="s">
        <v>111</v>
      </c>
      <c r="E22" s="61">
        <f>'Приложение 1'!I33</f>
        <v>4725</v>
      </c>
      <c r="F22" s="209"/>
    </row>
    <row r="23" spans="1:7" ht="15" customHeight="1">
      <c r="A23" s="130"/>
      <c r="B23" s="130"/>
      <c r="C23" s="55" t="s">
        <v>151</v>
      </c>
      <c r="D23" s="60" t="s">
        <v>110</v>
      </c>
      <c r="E23" s="61">
        <f>'Приложение 1'!J33</f>
        <v>5375</v>
      </c>
      <c r="F23" s="209"/>
    </row>
    <row r="24" spans="1:7" ht="14.25" customHeight="1">
      <c r="A24" s="130"/>
      <c r="B24" s="130"/>
      <c r="C24" s="62"/>
      <c r="D24" s="60" t="s">
        <v>109</v>
      </c>
      <c r="E24" s="61">
        <f>'Приложение 1'!K33</f>
        <v>5375</v>
      </c>
      <c r="F24" s="209"/>
    </row>
    <row r="25" spans="1:7">
      <c r="A25" s="130" t="s">
        <v>125</v>
      </c>
      <c r="B25" s="130" t="s">
        <v>28</v>
      </c>
      <c r="C25" s="221" t="s">
        <v>124</v>
      </c>
      <c r="D25" s="58" t="s">
        <v>114</v>
      </c>
      <c r="E25" s="59">
        <f>SUM(E26:E30)</f>
        <v>3400</v>
      </c>
      <c r="F25" s="209">
        <v>0</v>
      </c>
    </row>
    <row r="26" spans="1:7">
      <c r="A26" s="130"/>
      <c r="B26" s="130"/>
      <c r="C26" s="221"/>
      <c r="D26" s="60" t="s">
        <v>113</v>
      </c>
      <c r="E26" s="61">
        <f>'Приложение 1'!G41</f>
        <v>3400</v>
      </c>
      <c r="F26" s="209"/>
    </row>
    <row r="27" spans="1:7">
      <c r="A27" s="130"/>
      <c r="B27" s="130"/>
      <c r="C27" s="221"/>
      <c r="D27" s="60" t="s">
        <v>112</v>
      </c>
      <c r="E27" s="61">
        <f>'Приложение 1'!H41</f>
        <v>0</v>
      </c>
      <c r="F27" s="209"/>
      <c r="G27" s="36"/>
    </row>
    <row r="28" spans="1:7">
      <c r="A28" s="130"/>
      <c r="B28" s="130"/>
      <c r="C28" s="221"/>
      <c r="D28" s="60" t="s">
        <v>111</v>
      </c>
      <c r="E28" s="61">
        <f>'Приложение 1'!I41</f>
        <v>0</v>
      </c>
      <c r="F28" s="209"/>
    </row>
    <row r="29" spans="1:7">
      <c r="A29" s="130"/>
      <c r="B29" s="130"/>
      <c r="C29" s="221"/>
      <c r="D29" s="60" t="s">
        <v>110</v>
      </c>
      <c r="E29" s="61">
        <f>'Приложение 1'!J41</f>
        <v>0</v>
      </c>
      <c r="F29" s="209"/>
    </row>
    <row r="30" spans="1:7">
      <c r="A30" s="130"/>
      <c r="B30" s="130"/>
      <c r="C30" s="221"/>
      <c r="D30" s="63" t="s">
        <v>109</v>
      </c>
      <c r="E30" s="61">
        <f>'Приложение 1'!K41</f>
        <v>0</v>
      </c>
      <c r="F30" s="209"/>
    </row>
    <row r="31" spans="1:7">
      <c r="A31" s="130"/>
      <c r="B31" s="130" t="s">
        <v>5</v>
      </c>
      <c r="C31" s="221"/>
      <c r="D31" s="58" t="s">
        <v>114</v>
      </c>
      <c r="E31" s="59">
        <f>SUM(E32:E36)</f>
        <v>6600</v>
      </c>
      <c r="F31" s="209">
        <v>0</v>
      </c>
    </row>
    <row r="32" spans="1:7">
      <c r="A32" s="130"/>
      <c r="B32" s="130"/>
      <c r="C32" s="221"/>
      <c r="D32" s="60" t="s">
        <v>113</v>
      </c>
      <c r="E32" s="61">
        <f>'Приложение 1'!G42</f>
        <v>6600</v>
      </c>
      <c r="F32" s="209"/>
    </row>
    <row r="33" spans="1:6">
      <c r="A33" s="130"/>
      <c r="B33" s="130"/>
      <c r="C33" s="221"/>
      <c r="D33" s="60" t="s">
        <v>112</v>
      </c>
      <c r="E33" s="61">
        <f>'Приложение 1'!H42</f>
        <v>0</v>
      </c>
      <c r="F33" s="209"/>
    </row>
    <row r="34" spans="1:6">
      <c r="A34" s="130"/>
      <c r="B34" s="130"/>
      <c r="C34" s="221"/>
      <c r="D34" s="60" t="s">
        <v>111</v>
      </c>
      <c r="E34" s="61">
        <f>'Приложение 1'!I42</f>
        <v>0</v>
      </c>
      <c r="F34" s="209"/>
    </row>
    <row r="35" spans="1:6">
      <c r="A35" s="130"/>
      <c r="B35" s="130"/>
      <c r="C35" s="221"/>
      <c r="D35" s="60" t="s">
        <v>110</v>
      </c>
      <c r="E35" s="61">
        <f>'Приложение 1'!J42</f>
        <v>0</v>
      </c>
      <c r="F35" s="209"/>
    </row>
    <row r="36" spans="1:6">
      <c r="A36" s="130"/>
      <c r="B36" s="130"/>
      <c r="C36" s="221"/>
      <c r="D36" s="63" t="s">
        <v>109</v>
      </c>
      <c r="E36" s="61">
        <f>'Приложение 1'!K42</f>
        <v>0</v>
      </c>
      <c r="F36" s="209"/>
    </row>
    <row r="37" spans="1:6" ht="12.95" customHeight="1">
      <c r="A37" s="130"/>
      <c r="B37" s="130" t="s">
        <v>99</v>
      </c>
      <c r="C37" s="221"/>
      <c r="D37" s="58" t="s">
        <v>114</v>
      </c>
      <c r="E37" s="59">
        <f>SUM(E38:E42)</f>
        <v>13647.8</v>
      </c>
      <c r="F37" s="209">
        <v>0</v>
      </c>
    </row>
    <row r="38" spans="1:6">
      <c r="A38" s="130"/>
      <c r="B38" s="130"/>
      <c r="C38" s="221"/>
      <c r="D38" s="60" t="s">
        <v>113</v>
      </c>
      <c r="E38" s="61">
        <f>'Приложение 1'!G43</f>
        <v>10000</v>
      </c>
      <c r="F38" s="209"/>
    </row>
    <row r="39" spans="1:6">
      <c r="A39" s="130"/>
      <c r="B39" s="130"/>
      <c r="C39" s="221"/>
      <c r="D39" s="60" t="s">
        <v>112</v>
      </c>
      <c r="E39" s="61">
        <f>'Приложение 1'!H43</f>
        <v>3347.8</v>
      </c>
      <c r="F39" s="209"/>
    </row>
    <row r="40" spans="1:6">
      <c r="A40" s="130"/>
      <c r="B40" s="130"/>
      <c r="C40" s="221"/>
      <c r="D40" s="60" t="s">
        <v>111</v>
      </c>
      <c r="E40" s="61">
        <f>'Приложение 1'!I43</f>
        <v>300</v>
      </c>
      <c r="F40" s="209"/>
    </row>
    <row r="41" spans="1:6">
      <c r="A41" s="130"/>
      <c r="B41" s="130"/>
      <c r="C41" s="221"/>
      <c r="D41" s="60" t="s">
        <v>110</v>
      </c>
      <c r="E41" s="61">
        <f>'Приложение 1'!J43</f>
        <v>0</v>
      </c>
      <c r="F41" s="209"/>
    </row>
    <row r="42" spans="1:6">
      <c r="A42" s="130"/>
      <c r="B42" s="130"/>
      <c r="C42" s="221"/>
      <c r="D42" s="60" t="s">
        <v>109</v>
      </c>
      <c r="E42" s="61">
        <f>'Приложение 1'!K43</f>
        <v>0</v>
      </c>
      <c r="F42" s="209"/>
    </row>
    <row r="43" spans="1:6" ht="12.95" customHeight="1">
      <c r="A43" s="130" t="s">
        <v>123</v>
      </c>
      <c r="B43" s="130" t="s">
        <v>99</v>
      </c>
      <c r="C43" s="57" t="s">
        <v>156</v>
      </c>
      <c r="D43" s="58" t="s">
        <v>114</v>
      </c>
      <c r="E43" s="59">
        <f>SUM(E44:E48)</f>
        <v>3110</v>
      </c>
      <c r="F43" s="209">
        <v>0</v>
      </c>
    </row>
    <row r="44" spans="1:6" ht="15.75" customHeight="1">
      <c r="A44" s="130"/>
      <c r="B44" s="130"/>
      <c r="C44" s="55" t="s">
        <v>157</v>
      </c>
      <c r="D44" s="60" t="s">
        <v>113</v>
      </c>
      <c r="E44" s="61">
        <f>'Приложение 1'!G53</f>
        <v>950</v>
      </c>
      <c r="F44" s="209"/>
    </row>
    <row r="45" spans="1:6" ht="16.5" customHeight="1">
      <c r="A45" s="130"/>
      <c r="B45" s="130"/>
      <c r="C45" s="55" t="s">
        <v>158</v>
      </c>
      <c r="D45" s="60" t="s">
        <v>112</v>
      </c>
      <c r="E45" s="61">
        <f>'Приложение 1'!H53</f>
        <v>450</v>
      </c>
      <c r="F45" s="209"/>
    </row>
    <row r="46" spans="1:6">
      <c r="A46" s="130"/>
      <c r="B46" s="130"/>
      <c r="C46" s="55" t="s">
        <v>159</v>
      </c>
      <c r="D46" s="60" t="s">
        <v>111</v>
      </c>
      <c r="E46" s="61">
        <f>'Приложение 1'!I53</f>
        <v>810</v>
      </c>
      <c r="F46" s="209"/>
    </row>
    <row r="47" spans="1:6">
      <c r="A47" s="130"/>
      <c r="B47" s="130"/>
      <c r="C47" s="55" t="s">
        <v>160</v>
      </c>
      <c r="D47" s="60" t="s">
        <v>110</v>
      </c>
      <c r="E47" s="61">
        <f>'Приложение 1'!J53</f>
        <v>450</v>
      </c>
      <c r="F47" s="209"/>
    </row>
    <row r="48" spans="1:6" ht="50.25" customHeight="1">
      <c r="A48" s="130"/>
      <c r="B48" s="130"/>
      <c r="C48" s="62" t="s">
        <v>161</v>
      </c>
      <c r="D48" s="63" t="s">
        <v>109</v>
      </c>
      <c r="E48" s="64">
        <f>'Приложение 1'!K53</f>
        <v>450</v>
      </c>
      <c r="F48" s="209"/>
    </row>
    <row r="49" spans="1:6" ht="12.95" customHeight="1">
      <c r="A49" s="130" t="s">
        <v>122</v>
      </c>
      <c r="B49" s="130" t="s">
        <v>99</v>
      </c>
      <c r="C49" s="221" t="s">
        <v>121</v>
      </c>
      <c r="D49" s="58" t="s">
        <v>114</v>
      </c>
      <c r="E49" s="59">
        <f>SUM(E50:E54)</f>
        <v>1400</v>
      </c>
      <c r="F49" s="209">
        <v>0</v>
      </c>
    </row>
    <row r="50" spans="1:6">
      <c r="A50" s="130"/>
      <c r="B50" s="130"/>
      <c r="C50" s="221"/>
      <c r="D50" s="60" t="s">
        <v>113</v>
      </c>
      <c r="E50" s="61">
        <f>'Приложение 1'!G63</f>
        <v>1400</v>
      </c>
      <c r="F50" s="209"/>
    </row>
    <row r="51" spans="1:6">
      <c r="A51" s="130"/>
      <c r="B51" s="130"/>
      <c r="C51" s="221"/>
      <c r="D51" s="60" t="s">
        <v>112</v>
      </c>
      <c r="E51" s="61">
        <f>'Приложение 1'!H63</f>
        <v>0</v>
      </c>
      <c r="F51" s="209"/>
    </row>
    <row r="52" spans="1:6">
      <c r="A52" s="130"/>
      <c r="B52" s="130"/>
      <c r="C52" s="221"/>
      <c r="D52" s="60" t="s">
        <v>111</v>
      </c>
      <c r="E52" s="61">
        <f>'Приложение 1'!I63</f>
        <v>0</v>
      </c>
      <c r="F52" s="209"/>
    </row>
    <row r="53" spans="1:6">
      <c r="A53" s="130"/>
      <c r="B53" s="130"/>
      <c r="C53" s="221"/>
      <c r="D53" s="60" t="s">
        <v>110</v>
      </c>
      <c r="E53" s="61">
        <f>'Приложение 1'!J63</f>
        <v>0</v>
      </c>
      <c r="F53" s="209"/>
    </row>
    <row r="54" spans="1:6">
      <c r="A54" s="130"/>
      <c r="B54" s="130"/>
      <c r="C54" s="221"/>
      <c r="D54" s="63" t="s">
        <v>109</v>
      </c>
      <c r="E54" s="64">
        <f>'Приложение 1'!K63</f>
        <v>0</v>
      </c>
      <c r="F54" s="209"/>
    </row>
    <row r="55" spans="1:6" ht="15" customHeight="1">
      <c r="A55" s="130" t="s">
        <v>120</v>
      </c>
      <c r="B55" s="130" t="s">
        <v>99</v>
      </c>
      <c r="C55" s="221" t="s">
        <v>119</v>
      </c>
      <c r="D55" s="65" t="s">
        <v>114</v>
      </c>
      <c r="E55" s="59">
        <f>SUM(E56:E60)</f>
        <v>75630.700000000012</v>
      </c>
      <c r="F55" s="209">
        <v>0</v>
      </c>
    </row>
    <row r="56" spans="1:6">
      <c r="A56" s="130"/>
      <c r="B56" s="130"/>
      <c r="C56" s="221"/>
      <c r="D56" s="66" t="s">
        <v>113</v>
      </c>
      <c r="E56" s="61">
        <f>'Приложение 1'!G73</f>
        <v>10622.6</v>
      </c>
      <c r="F56" s="209"/>
    </row>
    <row r="57" spans="1:6">
      <c r="A57" s="130"/>
      <c r="B57" s="130"/>
      <c r="C57" s="221"/>
      <c r="D57" s="66" t="s">
        <v>112</v>
      </c>
      <c r="E57" s="61">
        <f>'Приложение 1'!H73</f>
        <v>11824.1</v>
      </c>
      <c r="F57" s="209"/>
    </row>
    <row r="58" spans="1:6">
      <c r="A58" s="130"/>
      <c r="B58" s="130"/>
      <c r="C58" s="221"/>
      <c r="D58" s="66" t="s">
        <v>111</v>
      </c>
      <c r="E58" s="61">
        <f>'Приложение 1'!I73</f>
        <v>15820.7</v>
      </c>
      <c r="F58" s="209"/>
    </row>
    <row r="59" spans="1:6">
      <c r="A59" s="130"/>
      <c r="B59" s="130"/>
      <c r="C59" s="221"/>
      <c r="D59" s="66" t="s">
        <v>110</v>
      </c>
      <c r="E59" s="61">
        <f>'Приложение 1'!J73</f>
        <v>18681.650000000001</v>
      </c>
      <c r="F59" s="209"/>
    </row>
    <row r="60" spans="1:6" ht="19.5" customHeight="1">
      <c r="A60" s="130"/>
      <c r="B60" s="130"/>
      <c r="C60" s="221"/>
      <c r="D60" s="67" t="s">
        <v>109</v>
      </c>
      <c r="E60" s="61">
        <f>'Приложение 1'!K73</f>
        <v>18681.650000000001</v>
      </c>
      <c r="F60" s="209"/>
    </row>
    <row r="61" spans="1:6" ht="14.25" customHeight="1">
      <c r="A61" s="130" t="s">
        <v>162</v>
      </c>
      <c r="B61" s="130" t="s">
        <v>99</v>
      </c>
      <c r="C61" s="130" t="s">
        <v>124</v>
      </c>
      <c r="D61" s="65" t="s">
        <v>114</v>
      </c>
      <c r="E61" s="59">
        <f>SUM(E62:E66)</f>
        <v>791.73</v>
      </c>
      <c r="F61" s="209">
        <v>0</v>
      </c>
    </row>
    <row r="62" spans="1:6" ht="14.25" customHeight="1">
      <c r="A62" s="130"/>
      <c r="B62" s="130"/>
      <c r="C62" s="130"/>
      <c r="D62" s="66" t="s">
        <v>113</v>
      </c>
      <c r="E62" s="61">
        <f>'Приложение 1'!G78</f>
        <v>0</v>
      </c>
      <c r="F62" s="209"/>
    </row>
    <row r="63" spans="1:6" ht="14.25" customHeight="1">
      <c r="A63" s="130"/>
      <c r="B63" s="130"/>
      <c r="C63" s="130"/>
      <c r="D63" s="66" t="s">
        <v>112</v>
      </c>
      <c r="E63" s="61">
        <f>'Приложение 1'!H78</f>
        <v>591.73</v>
      </c>
      <c r="F63" s="209"/>
    </row>
    <row r="64" spans="1:6" ht="14.25" customHeight="1">
      <c r="A64" s="130"/>
      <c r="B64" s="130"/>
      <c r="C64" s="130"/>
      <c r="D64" s="66" t="s">
        <v>111</v>
      </c>
      <c r="E64" s="61">
        <f>'Приложение 1'!I78</f>
        <v>200</v>
      </c>
      <c r="F64" s="209"/>
    </row>
    <row r="65" spans="1:6" ht="14.25" customHeight="1">
      <c r="A65" s="130"/>
      <c r="B65" s="130"/>
      <c r="C65" s="130"/>
      <c r="D65" s="66" t="s">
        <v>110</v>
      </c>
      <c r="E65" s="61">
        <f>'Приложение 1'!J78</f>
        <v>0</v>
      </c>
      <c r="F65" s="209"/>
    </row>
    <row r="66" spans="1:6" ht="14.25" customHeight="1">
      <c r="A66" s="130"/>
      <c r="B66" s="130"/>
      <c r="C66" s="130"/>
      <c r="D66" s="67" t="s">
        <v>109</v>
      </c>
      <c r="E66" s="61">
        <f>'Приложение 1'!K78</f>
        <v>0</v>
      </c>
      <c r="F66" s="209"/>
    </row>
    <row r="67" spans="1:6" ht="14.25" customHeight="1">
      <c r="A67" s="130" t="s">
        <v>163</v>
      </c>
      <c r="B67" s="130" t="s">
        <v>99</v>
      </c>
      <c r="C67" s="130" t="s">
        <v>124</v>
      </c>
      <c r="D67" s="65" t="s">
        <v>114</v>
      </c>
      <c r="E67" s="59">
        <f>SUM(E68:E72)</f>
        <v>1998.76</v>
      </c>
      <c r="F67" s="209">
        <v>0</v>
      </c>
    </row>
    <row r="68" spans="1:6" ht="14.25" customHeight="1">
      <c r="A68" s="130"/>
      <c r="B68" s="130"/>
      <c r="C68" s="130"/>
      <c r="D68" s="66" t="s">
        <v>113</v>
      </c>
      <c r="E68" s="61">
        <f>'Приложение 1'!G83</f>
        <v>0</v>
      </c>
      <c r="F68" s="209"/>
    </row>
    <row r="69" spans="1:6" ht="14.25" customHeight="1">
      <c r="A69" s="130"/>
      <c r="B69" s="130"/>
      <c r="C69" s="130"/>
      <c r="D69" s="66" t="s">
        <v>112</v>
      </c>
      <c r="E69" s="61">
        <f>'Приложение 1'!H83</f>
        <v>465.27</v>
      </c>
      <c r="F69" s="209"/>
    </row>
    <row r="70" spans="1:6" ht="14.25" customHeight="1">
      <c r="A70" s="130"/>
      <c r="B70" s="130"/>
      <c r="C70" s="130"/>
      <c r="D70" s="66" t="s">
        <v>111</v>
      </c>
      <c r="E70" s="61">
        <f>'Приложение 1'!I83</f>
        <v>1533.49</v>
      </c>
      <c r="F70" s="209"/>
    </row>
    <row r="71" spans="1:6" ht="14.25" customHeight="1">
      <c r="A71" s="130"/>
      <c r="B71" s="130"/>
      <c r="C71" s="130"/>
      <c r="D71" s="66" t="s">
        <v>110</v>
      </c>
      <c r="E71" s="61">
        <f>'Приложение 1'!J83</f>
        <v>0</v>
      </c>
      <c r="F71" s="209"/>
    </row>
    <row r="72" spans="1:6" ht="14.25" customHeight="1">
      <c r="A72" s="130"/>
      <c r="B72" s="130"/>
      <c r="C72" s="130"/>
      <c r="D72" s="67" t="s">
        <v>109</v>
      </c>
      <c r="E72" s="61">
        <f>'Приложение 1'!K83</f>
        <v>0</v>
      </c>
      <c r="F72" s="209"/>
    </row>
    <row r="73" spans="1:6" ht="14.25" customHeight="1">
      <c r="A73" s="130" t="s">
        <v>168</v>
      </c>
      <c r="B73" s="130" t="s">
        <v>99</v>
      </c>
      <c r="C73" s="130" t="s">
        <v>124</v>
      </c>
      <c r="D73" s="65" t="s">
        <v>114</v>
      </c>
      <c r="E73" s="59">
        <f>SUM(E74:E78)</f>
        <v>550</v>
      </c>
      <c r="F73" s="209">
        <v>0</v>
      </c>
    </row>
    <row r="74" spans="1:6" ht="14.25" customHeight="1">
      <c r="A74" s="130"/>
      <c r="B74" s="130"/>
      <c r="C74" s="130"/>
      <c r="D74" s="66" t="s">
        <v>113</v>
      </c>
      <c r="E74" s="61">
        <f>'Приложение 1'!G85</f>
        <v>0</v>
      </c>
      <c r="F74" s="209"/>
    </row>
    <row r="75" spans="1:6" ht="14.25" customHeight="1">
      <c r="A75" s="130"/>
      <c r="B75" s="130"/>
      <c r="C75" s="130"/>
      <c r="D75" s="66" t="s">
        <v>112</v>
      </c>
      <c r="E75" s="61">
        <f>'Приложение 1'!H85</f>
        <v>550</v>
      </c>
      <c r="F75" s="209"/>
    </row>
    <row r="76" spans="1:6" ht="14.25" customHeight="1">
      <c r="A76" s="130"/>
      <c r="B76" s="130"/>
      <c r="C76" s="130"/>
      <c r="D76" s="66" t="s">
        <v>111</v>
      </c>
      <c r="E76" s="61">
        <f>'Приложение 1'!I85</f>
        <v>0</v>
      </c>
      <c r="F76" s="209"/>
    </row>
    <row r="77" spans="1:6" ht="14.25" customHeight="1">
      <c r="A77" s="130"/>
      <c r="B77" s="130"/>
      <c r="C77" s="130"/>
      <c r="D77" s="66" t="s">
        <v>110</v>
      </c>
      <c r="E77" s="61">
        <f>'Приложение 1'!J85</f>
        <v>0</v>
      </c>
      <c r="F77" s="209"/>
    </row>
    <row r="78" spans="1:6" ht="14.25" customHeight="1">
      <c r="A78" s="130"/>
      <c r="B78" s="130"/>
      <c r="C78" s="130"/>
      <c r="D78" s="67" t="s">
        <v>109</v>
      </c>
      <c r="E78" s="61">
        <f>'Приложение 1'!K85</f>
        <v>0</v>
      </c>
      <c r="F78" s="209"/>
    </row>
    <row r="79" spans="1:6" ht="14.25" customHeight="1">
      <c r="A79" s="130" t="s">
        <v>230</v>
      </c>
      <c r="B79" s="130" t="s">
        <v>99</v>
      </c>
      <c r="C79" s="130" t="s">
        <v>124</v>
      </c>
      <c r="D79" s="65" t="s">
        <v>114</v>
      </c>
      <c r="E79" s="59">
        <f>SUM(E80:E84)</f>
        <v>2140.85</v>
      </c>
      <c r="F79" s="209">
        <v>0</v>
      </c>
    </row>
    <row r="80" spans="1:6" ht="14.25" customHeight="1">
      <c r="A80" s="130"/>
      <c r="B80" s="130"/>
      <c r="C80" s="130"/>
      <c r="D80" s="66" t="s">
        <v>113</v>
      </c>
      <c r="E80" s="61">
        <f>'Приложение 1'!G93</f>
        <v>0</v>
      </c>
      <c r="F80" s="209"/>
    </row>
    <row r="81" spans="1:6" ht="14.25" customHeight="1">
      <c r="A81" s="130"/>
      <c r="B81" s="130"/>
      <c r="C81" s="130"/>
      <c r="D81" s="66" t="s">
        <v>112</v>
      </c>
      <c r="E81" s="61">
        <f>'Приложение 1'!H93</f>
        <v>0</v>
      </c>
      <c r="F81" s="209"/>
    </row>
    <row r="82" spans="1:6" ht="14.25" customHeight="1">
      <c r="A82" s="130"/>
      <c r="B82" s="130"/>
      <c r="C82" s="130"/>
      <c r="D82" s="66" t="s">
        <v>111</v>
      </c>
      <c r="E82" s="61">
        <f>'Приложение 1'!I93</f>
        <v>2140.85</v>
      </c>
      <c r="F82" s="209"/>
    </row>
    <row r="83" spans="1:6" ht="14.25" customHeight="1">
      <c r="A83" s="130"/>
      <c r="B83" s="130"/>
      <c r="C83" s="130"/>
      <c r="D83" s="66" t="s">
        <v>110</v>
      </c>
      <c r="E83" s="61">
        <f>'Приложение 1'!J93</f>
        <v>0</v>
      </c>
      <c r="F83" s="209"/>
    </row>
    <row r="84" spans="1:6" ht="14.25" customHeight="1">
      <c r="A84" s="130"/>
      <c r="B84" s="130"/>
      <c r="C84" s="130"/>
      <c r="D84" s="67" t="s">
        <v>109</v>
      </c>
      <c r="E84" s="61">
        <f>'Приложение 1'!K93</f>
        <v>0</v>
      </c>
      <c r="F84" s="209"/>
    </row>
    <row r="85" spans="1:6" ht="15" customHeight="1">
      <c r="A85" s="213" t="s">
        <v>118</v>
      </c>
      <c r="B85" s="130" t="s">
        <v>5</v>
      </c>
      <c r="C85" s="217" t="s">
        <v>117</v>
      </c>
      <c r="D85" s="65" t="s">
        <v>114</v>
      </c>
      <c r="E85" s="59">
        <f>SUM(E86:E90)</f>
        <v>3529</v>
      </c>
      <c r="F85" s="210">
        <v>0</v>
      </c>
    </row>
    <row r="86" spans="1:6" ht="15" customHeight="1">
      <c r="A86" s="162"/>
      <c r="B86" s="130"/>
      <c r="C86" s="218"/>
      <c r="D86" s="66" t="s">
        <v>113</v>
      </c>
      <c r="E86" s="61">
        <f>'Приложение 1'!G102</f>
        <v>380</v>
      </c>
      <c r="F86" s="211"/>
    </row>
    <row r="87" spans="1:6" ht="15" customHeight="1">
      <c r="A87" s="162"/>
      <c r="B87" s="130"/>
      <c r="C87" s="218"/>
      <c r="D87" s="66" t="s">
        <v>112</v>
      </c>
      <c r="E87" s="61">
        <f>'Приложение 1'!H102</f>
        <v>3149</v>
      </c>
      <c r="F87" s="211"/>
    </row>
    <row r="88" spans="1:6" ht="15" customHeight="1">
      <c r="A88" s="162"/>
      <c r="B88" s="130"/>
      <c r="C88" s="218"/>
      <c r="D88" s="66" t="s">
        <v>111</v>
      </c>
      <c r="E88" s="61">
        <f>'Приложение 1'!I102</f>
        <v>0</v>
      </c>
      <c r="F88" s="211"/>
    </row>
    <row r="89" spans="1:6" ht="15" customHeight="1">
      <c r="A89" s="162"/>
      <c r="B89" s="130"/>
      <c r="C89" s="218"/>
      <c r="D89" s="66" t="s">
        <v>110</v>
      </c>
      <c r="E89" s="61">
        <f>'Приложение 1'!J102</f>
        <v>0</v>
      </c>
      <c r="F89" s="211"/>
    </row>
    <row r="90" spans="1:6" ht="15" customHeight="1">
      <c r="A90" s="162"/>
      <c r="B90" s="130"/>
      <c r="C90" s="218"/>
      <c r="D90" s="67" t="s">
        <v>109</v>
      </c>
      <c r="E90" s="61">
        <f>'Приложение 1'!K102</f>
        <v>0</v>
      </c>
      <c r="F90" s="211"/>
    </row>
    <row r="91" spans="1:6" ht="15" customHeight="1">
      <c r="A91" s="222"/>
      <c r="B91" s="130" t="s">
        <v>99</v>
      </c>
      <c r="C91" s="219"/>
      <c r="D91" s="65" t="s">
        <v>114</v>
      </c>
      <c r="E91" s="59">
        <f>SUM(E92:E96)</f>
        <v>243409.33999999997</v>
      </c>
      <c r="F91" s="215"/>
    </row>
    <row r="92" spans="1:6" ht="15" customHeight="1">
      <c r="A92" s="222"/>
      <c r="B92" s="130"/>
      <c r="C92" s="219"/>
      <c r="D92" s="66" t="s">
        <v>113</v>
      </c>
      <c r="E92" s="61">
        <f>'Приложение 1'!G103</f>
        <v>34119</v>
      </c>
      <c r="F92" s="215"/>
    </row>
    <row r="93" spans="1:6" ht="15" customHeight="1">
      <c r="A93" s="222"/>
      <c r="B93" s="130"/>
      <c r="C93" s="219"/>
      <c r="D93" s="66" t="s">
        <v>112</v>
      </c>
      <c r="E93" s="61">
        <f>'Приложение 1'!H103</f>
        <v>44135.49</v>
      </c>
      <c r="F93" s="215"/>
    </row>
    <row r="94" spans="1:6" ht="15" customHeight="1">
      <c r="A94" s="222"/>
      <c r="B94" s="130"/>
      <c r="C94" s="219"/>
      <c r="D94" s="66" t="s">
        <v>111</v>
      </c>
      <c r="E94" s="61">
        <f>'Приложение 1'!I103</f>
        <v>49620.39</v>
      </c>
      <c r="F94" s="215"/>
    </row>
    <row r="95" spans="1:6" ht="15" customHeight="1">
      <c r="A95" s="222"/>
      <c r="B95" s="130"/>
      <c r="C95" s="219"/>
      <c r="D95" s="66" t="s">
        <v>110</v>
      </c>
      <c r="E95" s="61">
        <f>'Приложение 1'!J103</f>
        <v>56634.54</v>
      </c>
      <c r="F95" s="215"/>
    </row>
    <row r="96" spans="1:6" ht="15" customHeight="1">
      <c r="A96" s="223"/>
      <c r="B96" s="130"/>
      <c r="C96" s="220"/>
      <c r="D96" s="67" t="s">
        <v>109</v>
      </c>
      <c r="E96" s="61">
        <f>'Приложение 1'!K103</f>
        <v>58899.92</v>
      </c>
      <c r="F96" s="216"/>
    </row>
    <row r="97" spans="1:6" ht="17.25" customHeight="1">
      <c r="A97" s="130" t="s">
        <v>116</v>
      </c>
      <c r="B97" s="213" t="s">
        <v>99</v>
      </c>
      <c r="C97" s="130" t="s">
        <v>115</v>
      </c>
      <c r="D97" s="68" t="s">
        <v>114</v>
      </c>
      <c r="E97" s="59">
        <f>SUM(E98:E102)</f>
        <v>1000</v>
      </c>
      <c r="F97" s="210">
        <v>0</v>
      </c>
    </row>
    <row r="98" spans="1:6">
      <c r="A98" s="130"/>
      <c r="B98" s="162"/>
      <c r="C98" s="130"/>
      <c r="D98" s="69" t="s">
        <v>113</v>
      </c>
      <c r="E98" s="61">
        <f>'Приложение 1'!G108</f>
        <v>1000</v>
      </c>
      <c r="F98" s="211"/>
    </row>
    <row r="99" spans="1:6">
      <c r="A99" s="130"/>
      <c r="B99" s="162"/>
      <c r="C99" s="130"/>
      <c r="D99" s="69" t="s">
        <v>112</v>
      </c>
      <c r="E99" s="61">
        <f>'Приложение 1'!H108</f>
        <v>0</v>
      </c>
      <c r="F99" s="211"/>
    </row>
    <row r="100" spans="1:6">
      <c r="A100" s="130"/>
      <c r="B100" s="162"/>
      <c r="C100" s="130"/>
      <c r="D100" s="69" t="s">
        <v>111</v>
      </c>
      <c r="E100" s="61">
        <f>'Приложение 1'!I108</f>
        <v>0</v>
      </c>
      <c r="F100" s="211"/>
    </row>
    <row r="101" spans="1:6">
      <c r="A101" s="130"/>
      <c r="B101" s="162"/>
      <c r="C101" s="130"/>
      <c r="D101" s="69" t="s">
        <v>110</v>
      </c>
      <c r="E101" s="61">
        <f>'Приложение 1'!J108</f>
        <v>0</v>
      </c>
      <c r="F101" s="211"/>
    </row>
    <row r="102" spans="1:6">
      <c r="A102" s="130"/>
      <c r="B102" s="214"/>
      <c r="C102" s="130"/>
      <c r="D102" s="70" t="s">
        <v>109</v>
      </c>
      <c r="E102" s="61">
        <f>'Приложение 1'!K108</f>
        <v>0</v>
      </c>
      <c r="F102" s="212"/>
    </row>
    <row r="103" spans="1:6" ht="15.75" customHeight="1">
      <c r="A103" s="130" t="s">
        <v>164</v>
      </c>
      <c r="B103" s="130" t="s">
        <v>99</v>
      </c>
      <c r="C103" s="130" t="s">
        <v>115</v>
      </c>
      <c r="D103" s="65" t="s">
        <v>114</v>
      </c>
      <c r="E103" s="59">
        <f>SUM(E104:E108)</f>
        <v>3858.7200000000003</v>
      </c>
      <c r="F103" s="209">
        <v>0</v>
      </c>
    </row>
    <row r="104" spans="1:6">
      <c r="A104" s="130"/>
      <c r="B104" s="130"/>
      <c r="C104" s="130"/>
      <c r="D104" s="66" t="s">
        <v>113</v>
      </c>
      <c r="E104" s="61">
        <f>'Приложение 1'!G117</f>
        <v>500</v>
      </c>
      <c r="F104" s="209"/>
    </row>
    <row r="105" spans="1:6">
      <c r="A105" s="130"/>
      <c r="B105" s="130"/>
      <c r="C105" s="130"/>
      <c r="D105" s="66" t="s">
        <v>112</v>
      </c>
      <c r="E105" s="61">
        <f>'Приложение 1'!H117</f>
        <v>1258.72</v>
      </c>
      <c r="F105" s="209"/>
    </row>
    <row r="106" spans="1:6">
      <c r="A106" s="130"/>
      <c r="B106" s="130"/>
      <c r="C106" s="130"/>
      <c r="D106" s="66" t="s">
        <v>111</v>
      </c>
      <c r="E106" s="61">
        <f>'Приложение 1'!I117</f>
        <v>2100</v>
      </c>
      <c r="F106" s="209"/>
    </row>
    <row r="107" spans="1:6">
      <c r="A107" s="130"/>
      <c r="B107" s="130"/>
      <c r="C107" s="130"/>
      <c r="D107" s="66" t="s">
        <v>110</v>
      </c>
      <c r="E107" s="61">
        <f>'Приложение 1'!J117</f>
        <v>0</v>
      </c>
      <c r="F107" s="209"/>
    </row>
    <row r="108" spans="1:6">
      <c r="A108" s="130"/>
      <c r="B108" s="130"/>
      <c r="C108" s="130"/>
      <c r="D108" s="67" t="s">
        <v>109</v>
      </c>
      <c r="E108" s="64">
        <f>'Приложение 1'!K117</f>
        <v>0</v>
      </c>
      <c r="F108" s="209"/>
    </row>
    <row r="109" spans="1:6" ht="15" customHeight="1">
      <c r="A109" s="130" t="s">
        <v>233</v>
      </c>
      <c r="B109" s="130" t="s">
        <v>99</v>
      </c>
      <c r="C109" s="130" t="s">
        <v>115</v>
      </c>
      <c r="D109" s="65" t="s">
        <v>114</v>
      </c>
      <c r="E109" s="59">
        <f>SUM(E110:E114)</f>
        <v>400</v>
      </c>
      <c r="F109" s="209">
        <v>0</v>
      </c>
    </row>
    <row r="110" spans="1:6" ht="15" customHeight="1">
      <c r="A110" s="130"/>
      <c r="B110" s="130"/>
      <c r="C110" s="130"/>
      <c r="D110" s="66" t="s">
        <v>113</v>
      </c>
      <c r="E110" s="61">
        <f>'Приложение 1'!G120</f>
        <v>0</v>
      </c>
      <c r="F110" s="209"/>
    </row>
    <row r="111" spans="1:6" ht="15" customHeight="1">
      <c r="A111" s="130"/>
      <c r="B111" s="130"/>
      <c r="C111" s="130"/>
      <c r="D111" s="66" t="s">
        <v>112</v>
      </c>
      <c r="E111" s="61">
        <f>'Приложение 1'!H120</f>
        <v>0</v>
      </c>
      <c r="F111" s="209"/>
    </row>
    <row r="112" spans="1:6" ht="15" customHeight="1">
      <c r="A112" s="130"/>
      <c r="B112" s="130"/>
      <c r="C112" s="130"/>
      <c r="D112" s="66" t="s">
        <v>111</v>
      </c>
      <c r="E112" s="61">
        <f>'Приложение 1'!I120</f>
        <v>400</v>
      </c>
      <c r="F112" s="209"/>
    </row>
    <row r="113" spans="1:6">
      <c r="A113" s="130"/>
      <c r="B113" s="130"/>
      <c r="C113" s="130"/>
      <c r="D113" s="66" t="s">
        <v>110</v>
      </c>
      <c r="E113" s="61">
        <f>'Приложение 1'!J120</f>
        <v>0</v>
      </c>
      <c r="F113" s="209"/>
    </row>
    <row r="114" spans="1:6">
      <c r="A114" s="130"/>
      <c r="B114" s="130"/>
      <c r="C114" s="130"/>
      <c r="D114" s="67" t="s">
        <v>109</v>
      </c>
      <c r="E114" s="64">
        <f>'Приложение 1'!K120</f>
        <v>0</v>
      </c>
      <c r="F114" s="209"/>
    </row>
    <row r="117" spans="1:6">
      <c r="E117" s="29">
        <f>E7+E13+E19+E25+E31+E37+E43+E49+E55+E61+E67+E73+E79+E85+E91+E97+E103+E109</f>
        <v>383516.74999999994</v>
      </c>
    </row>
    <row r="118" spans="1:6">
      <c r="E118" s="29">
        <f>'Приложение 1'!F121</f>
        <v>383516.75</v>
      </c>
    </row>
    <row r="119" spans="1:6">
      <c r="E119" s="29">
        <f>E117-E118</f>
        <v>0</v>
      </c>
    </row>
  </sheetData>
  <mergeCells count="66">
    <mergeCell ref="A7:A12"/>
    <mergeCell ref="F7:F12"/>
    <mergeCell ref="A19:A24"/>
    <mergeCell ref="B7:B12"/>
    <mergeCell ref="A13:A18"/>
    <mergeCell ref="B13:B18"/>
    <mergeCell ref="F13:F18"/>
    <mergeCell ref="B19:B24"/>
    <mergeCell ref="F19:F24"/>
    <mergeCell ref="A1:F1"/>
    <mergeCell ref="A2:F2"/>
    <mergeCell ref="A3:F3"/>
    <mergeCell ref="A4:F4"/>
    <mergeCell ref="D6:E6"/>
    <mergeCell ref="F25:F30"/>
    <mergeCell ref="C25:C42"/>
    <mergeCell ref="A25:A42"/>
    <mergeCell ref="B31:B36"/>
    <mergeCell ref="B37:B42"/>
    <mergeCell ref="F37:F42"/>
    <mergeCell ref="B25:B30"/>
    <mergeCell ref="A43:A48"/>
    <mergeCell ref="B43:B48"/>
    <mergeCell ref="F43:F48"/>
    <mergeCell ref="F31:F36"/>
    <mergeCell ref="F55:F60"/>
    <mergeCell ref="F49:F54"/>
    <mergeCell ref="F61:F66"/>
    <mergeCell ref="C61:C66"/>
    <mergeCell ref="A55:A60"/>
    <mergeCell ref="B55:B60"/>
    <mergeCell ref="A49:A54"/>
    <mergeCell ref="B49:B54"/>
    <mergeCell ref="C49:C54"/>
    <mergeCell ref="A103:A108"/>
    <mergeCell ref="B103:B108"/>
    <mergeCell ref="C103:C108"/>
    <mergeCell ref="A61:A66"/>
    <mergeCell ref="B61:B66"/>
    <mergeCell ref="A79:A84"/>
    <mergeCell ref="B79:B84"/>
    <mergeCell ref="C79:C84"/>
    <mergeCell ref="B73:B78"/>
    <mergeCell ref="C55:C60"/>
    <mergeCell ref="A85:A96"/>
    <mergeCell ref="B85:B90"/>
    <mergeCell ref="F67:F72"/>
    <mergeCell ref="B91:B96"/>
    <mergeCell ref="A73:A78"/>
    <mergeCell ref="F73:F78"/>
    <mergeCell ref="C67:C72"/>
    <mergeCell ref="F85:F96"/>
    <mergeCell ref="C85:C96"/>
    <mergeCell ref="C73:C78"/>
    <mergeCell ref="A67:A72"/>
    <mergeCell ref="B67:B72"/>
    <mergeCell ref="A109:A114"/>
    <mergeCell ref="B109:B114"/>
    <mergeCell ref="C109:C114"/>
    <mergeCell ref="F109:F114"/>
    <mergeCell ref="F79:F84"/>
    <mergeCell ref="F103:F108"/>
    <mergeCell ref="F97:F102"/>
    <mergeCell ref="B97:B102"/>
    <mergeCell ref="C97:C102"/>
    <mergeCell ref="A97:A102"/>
  </mergeCells>
  <pageMargins left="0.39370078740157483" right="0.39370078740157483" top="0.39370078740157483" bottom="0.39370078740157483" header="0" footer="0"/>
  <pageSetup paperSize="9" scale="62" orientation="landscape" verticalDpi="0" r:id="rId1"/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Паспорт</vt:lpstr>
      <vt:lpstr>Приложение 1</vt:lpstr>
      <vt:lpstr>Приложение 2</vt:lpstr>
      <vt:lpstr>Приложение 3</vt:lpstr>
      <vt:lpstr>Приложение 4</vt:lpstr>
      <vt:lpstr>'Приложение 1'!OLE_LINK1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2019-10-22T09:48:47Z</cp:lastPrinted>
  <dcterms:created xsi:type="dcterms:W3CDTF">2017-10-12T14:36:27Z</dcterms:created>
  <dcterms:modified xsi:type="dcterms:W3CDTF">2019-10-22T09:50:07Z</dcterms:modified>
  <dc:description>exif_MSED_ffb2b88a0f666908dcb235ec98c65c44ab8bf43025df05f818929324a243efc4</dc:description>
</cp:coreProperties>
</file>