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 activeTab="3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титул'!$A$1:$L$69</definedName>
    <definedName name="_xlnm.Print_Area" localSheetId="2">'Таблица 2'!$A$1:$P$206</definedName>
    <definedName name="_xlnm.Print_Area" localSheetId="5">'Таблица 4'!$A$1:$C$24</definedName>
  </definedNames>
  <calcPr calcId="125725"/>
</workbook>
</file>

<file path=xl/calcChain.xml><?xml version="1.0" encoding="utf-8"?>
<calcChain xmlns="http://schemas.openxmlformats.org/spreadsheetml/2006/main">
  <c r="H176" i="1"/>
  <c r="G176"/>
  <c r="G113"/>
  <c r="G140"/>
  <c r="G131"/>
  <c r="F17"/>
  <c r="F176" l="1"/>
  <c r="F167"/>
  <c r="F140"/>
  <c r="F131"/>
  <c r="F113"/>
  <c r="F42" l="1"/>
  <c r="G42"/>
  <c r="H42"/>
  <c r="H14" l="1"/>
  <c r="H13"/>
  <c r="H12"/>
  <c r="H11"/>
  <c r="H10"/>
  <c r="H9"/>
  <c r="H8"/>
  <c r="G14"/>
  <c r="G13"/>
  <c r="G12"/>
  <c r="G11"/>
  <c r="G10"/>
  <c r="G9"/>
  <c r="G8"/>
  <c r="F8"/>
  <c r="F111"/>
  <c r="F39" s="1"/>
  <c r="F110"/>
  <c r="F38" s="1"/>
  <c r="F109"/>
  <c r="F37" s="1"/>
  <c r="F108"/>
  <c r="F36" s="1"/>
  <c r="F107"/>
  <c r="F35" s="1"/>
  <c r="F106"/>
  <c r="F34" s="1"/>
  <c r="F105"/>
  <c r="F33" s="1"/>
  <c r="F104"/>
  <c r="F32" s="1"/>
  <c r="J7"/>
  <c r="K7"/>
  <c r="K6" s="1"/>
  <c r="L7"/>
  <c r="L6" s="1"/>
  <c r="N7"/>
  <c r="O7"/>
  <c r="P7"/>
  <c r="I8"/>
  <c r="J8"/>
  <c r="N8"/>
  <c r="M8" s="1"/>
  <c r="I9"/>
  <c r="J9"/>
  <c r="N9"/>
  <c r="M9" s="1"/>
  <c r="I10"/>
  <c r="J10"/>
  <c r="N10"/>
  <c r="M10" s="1"/>
  <c r="I11"/>
  <c r="J11"/>
  <c r="N11"/>
  <c r="M11" s="1"/>
  <c r="I12"/>
  <c r="J12"/>
  <c r="N12"/>
  <c r="M12" s="1"/>
  <c r="I13"/>
  <c r="J13"/>
  <c r="N13"/>
  <c r="M13" s="1"/>
  <c r="I14"/>
  <c r="J14"/>
  <c r="N14"/>
  <c r="M14" s="1"/>
  <c r="I15"/>
  <c r="J16"/>
  <c r="I16" s="1"/>
  <c r="K16"/>
  <c r="L16"/>
  <c r="N16"/>
  <c r="M16" s="1"/>
  <c r="O16"/>
  <c r="O6" s="1"/>
  <c r="P16"/>
  <c r="P6" s="1"/>
  <c r="I17"/>
  <c r="M17"/>
  <c r="I18"/>
  <c r="M18"/>
  <c r="I19"/>
  <c r="M19"/>
  <c r="I20"/>
  <c r="M20"/>
  <c r="I21"/>
  <c r="M21"/>
  <c r="I22"/>
  <c r="M22"/>
  <c r="I23"/>
  <c r="M23"/>
  <c r="I24"/>
  <c r="M24"/>
  <c r="I25"/>
  <c r="M25"/>
  <c r="I26"/>
  <c r="M26"/>
  <c r="I27"/>
  <c r="M27"/>
  <c r="I28"/>
  <c r="M28"/>
  <c r="I29"/>
  <c r="M29"/>
  <c r="I30"/>
  <c r="M30"/>
  <c r="K42"/>
  <c r="L42"/>
  <c r="N42"/>
  <c r="M42" s="1"/>
  <c r="O42"/>
  <c r="P42"/>
  <c r="J43"/>
  <c r="I43" s="1"/>
  <c r="M43"/>
  <c r="I44"/>
  <c r="M44"/>
  <c r="I45"/>
  <c r="M45"/>
  <c r="I46"/>
  <c r="M46"/>
  <c r="I47"/>
  <c r="M47"/>
  <c r="I48"/>
  <c r="M48"/>
  <c r="I49"/>
  <c r="M49"/>
  <c r="I50"/>
  <c r="M50"/>
  <c r="K51"/>
  <c r="L51"/>
  <c r="N51"/>
  <c r="O51"/>
  <c r="P51"/>
  <c r="I52"/>
  <c r="J52"/>
  <c r="J51" s="1"/>
  <c r="M52"/>
  <c r="I53"/>
  <c r="M53"/>
  <c r="I54"/>
  <c r="M54"/>
  <c r="I55"/>
  <c r="M55"/>
  <c r="I56"/>
  <c r="M56"/>
  <c r="I57"/>
  <c r="M57"/>
  <c r="I58"/>
  <c r="M58"/>
  <c r="I59"/>
  <c r="M59"/>
  <c r="J60"/>
  <c r="K60"/>
  <c r="L60"/>
  <c r="N60"/>
  <c r="O60"/>
  <c r="P60"/>
  <c r="I61"/>
  <c r="M61"/>
  <c r="I62"/>
  <c r="M62"/>
  <c r="I63"/>
  <c r="M63"/>
  <c r="I64"/>
  <c r="M64"/>
  <c r="I65"/>
  <c r="M65"/>
  <c r="I66"/>
  <c r="M66"/>
  <c r="I67"/>
  <c r="M67"/>
  <c r="I68"/>
  <c r="M68"/>
  <c r="J70"/>
  <c r="I70" s="1"/>
  <c r="K70"/>
  <c r="K69" s="1"/>
  <c r="L70"/>
  <c r="L69" s="1"/>
  <c r="N70"/>
  <c r="O70"/>
  <c r="O69" s="1"/>
  <c r="P70"/>
  <c r="P69" s="1"/>
  <c r="I71"/>
  <c r="M71"/>
  <c r="I72"/>
  <c r="M72"/>
  <c r="I73"/>
  <c r="M73"/>
  <c r="I74"/>
  <c r="M74"/>
  <c r="I75"/>
  <c r="M75"/>
  <c r="I76"/>
  <c r="M76"/>
  <c r="I77"/>
  <c r="M77"/>
  <c r="I78"/>
  <c r="M78"/>
  <c r="I79"/>
  <c r="M79"/>
  <c r="I80"/>
  <c r="M80"/>
  <c r="I81"/>
  <c r="M81"/>
  <c r="J82"/>
  <c r="I82" s="1"/>
  <c r="K82"/>
  <c r="L82"/>
  <c r="N82"/>
  <c r="O82"/>
  <c r="P82"/>
  <c r="I83"/>
  <c r="M83"/>
  <c r="J85"/>
  <c r="I85" s="1"/>
  <c r="K85"/>
  <c r="L85"/>
  <c r="N85"/>
  <c r="M85" s="1"/>
  <c r="I86"/>
  <c r="M86"/>
  <c r="I87"/>
  <c r="M87"/>
  <c r="I88"/>
  <c r="M88"/>
  <c r="I89"/>
  <c r="M89"/>
  <c r="I90"/>
  <c r="M90"/>
  <c r="I91"/>
  <c r="M91"/>
  <c r="I92"/>
  <c r="M92"/>
  <c r="I93"/>
  <c r="M93"/>
  <c r="J94"/>
  <c r="I94" s="1"/>
  <c r="K94"/>
  <c r="L94"/>
  <c r="N94"/>
  <c r="M94" s="1"/>
  <c r="I95"/>
  <c r="M95"/>
  <c r="I96"/>
  <c r="M96"/>
  <c r="I97"/>
  <c r="M97"/>
  <c r="I98"/>
  <c r="M98"/>
  <c r="I99"/>
  <c r="M99"/>
  <c r="I100"/>
  <c r="M100"/>
  <c r="I101"/>
  <c r="M101"/>
  <c r="I102"/>
  <c r="M102"/>
  <c r="O103"/>
  <c r="P103"/>
  <c r="J104"/>
  <c r="K104"/>
  <c r="K32" s="1"/>
  <c r="L104"/>
  <c r="L32" s="1"/>
  <c r="N104"/>
  <c r="M104" s="1"/>
  <c r="J105"/>
  <c r="K105"/>
  <c r="K33" s="1"/>
  <c r="L105"/>
  <c r="L33" s="1"/>
  <c r="N105"/>
  <c r="M105" s="1"/>
  <c r="J106"/>
  <c r="K106"/>
  <c r="K34" s="1"/>
  <c r="L106"/>
  <c r="L34" s="1"/>
  <c r="N106"/>
  <c r="M106" s="1"/>
  <c r="J107"/>
  <c r="K107"/>
  <c r="K35" s="1"/>
  <c r="L107"/>
  <c r="L35" s="1"/>
  <c r="N107"/>
  <c r="M107" s="1"/>
  <c r="J108"/>
  <c r="K108"/>
  <c r="K36" s="1"/>
  <c r="L108"/>
  <c r="L36" s="1"/>
  <c r="N108"/>
  <c r="M108" s="1"/>
  <c r="J109"/>
  <c r="K109"/>
  <c r="K37" s="1"/>
  <c r="L109"/>
  <c r="L37" s="1"/>
  <c r="N109"/>
  <c r="M109" s="1"/>
  <c r="J110"/>
  <c r="K110"/>
  <c r="K38" s="1"/>
  <c r="L110"/>
  <c r="L38" s="1"/>
  <c r="N110"/>
  <c r="M110" s="1"/>
  <c r="J111"/>
  <c r="K111"/>
  <c r="K39" s="1"/>
  <c r="L111"/>
  <c r="L39" s="1"/>
  <c r="N111"/>
  <c r="M111" s="1"/>
  <c r="J112"/>
  <c r="K112"/>
  <c r="L112"/>
  <c r="N112"/>
  <c r="O112"/>
  <c r="P112"/>
  <c r="I113"/>
  <c r="M113"/>
  <c r="I114"/>
  <c r="M114"/>
  <c r="I115"/>
  <c r="M115"/>
  <c r="I116"/>
  <c r="M116"/>
  <c r="I117"/>
  <c r="M117"/>
  <c r="I118"/>
  <c r="M118"/>
  <c r="I119"/>
  <c r="M119"/>
  <c r="I120"/>
  <c r="M120"/>
  <c r="J121"/>
  <c r="I121" s="1"/>
  <c r="K121"/>
  <c r="L121"/>
  <c r="N121"/>
  <c r="O121"/>
  <c r="P121"/>
  <c r="I122"/>
  <c r="M122"/>
  <c r="I123"/>
  <c r="M123"/>
  <c r="I124"/>
  <c r="M124"/>
  <c r="I125"/>
  <c r="M125"/>
  <c r="I126"/>
  <c r="M126"/>
  <c r="I127"/>
  <c r="M127"/>
  <c r="I128"/>
  <c r="M128"/>
  <c r="I129"/>
  <c r="M129"/>
  <c r="J130"/>
  <c r="K130"/>
  <c r="L130"/>
  <c r="N130"/>
  <c r="O130"/>
  <c r="P130"/>
  <c r="I131"/>
  <c r="M131"/>
  <c r="I132"/>
  <c r="M132"/>
  <c r="I133"/>
  <c r="M133"/>
  <c r="I134"/>
  <c r="M134"/>
  <c r="I135"/>
  <c r="M135"/>
  <c r="I136"/>
  <c r="M136"/>
  <c r="I137"/>
  <c r="M137"/>
  <c r="I138"/>
  <c r="M138"/>
  <c r="J139"/>
  <c r="I139" s="1"/>
  <c r="K139"/>
  <c r="L139"/>
  <c r="N139"/>
  <c r="O139"/>
  <c r="P139"/>
  <c r="I140"/>
  <c r="M140"/>
  <c r="I141"/>
  <c r="M141"/>
  <c r="I142"/>
  <c r="M142"/>
  <c r="I143"/>
  <c r="M143"/>
  <c r="I144"/>
  <c r="M144"/>
  <c r="I145"/>
  <c r="M145"/>
  <c r="I146"/>
  <c r="M146"/>
  <c r="I147"/>
  <c r="M147"/>
  <c r="J148"/>
  <c r="K148"/>
  <c r="L148"/>
  <c r="N148"/>
  <c r="O148"/>
  <c r="P148"/>
  <c r="I149"/>
  <c r="M149"/>
  <c r="I150"/>
  <c r="M150"/>
  <c r="I151"/>
  <c r="M151"/>
  <c r="I152"/>
  <c r="M152"/>
  <c r="I153"/>
  <c r="M153"/>
  <c r="I154"/>
  <c r="M154"/>
  <c r="I155"/>
  <c r="M155"/>
  <c r="I156"/>
  <c r="M156"/>
  <c r="J157"/>
  <c r="I157" s="1"/>
  <c r="K157"/>
  <c r="L157"/>
  <c r="N157"/>
  <c r="O157"/>
  <c r="P157"/>
  <c r="I158"/>
  <c r="M158"/>
  <c r="I159"/>
  <c r="M159"/>
  <c r="I160"/>
  <c r="M160"/>
  <c r="I161"/>
  <c r="M161"/>
  <c r="I162"/>
  <c r="M162"/>
  <c r="I163"/>
  <c r="M163"/>
  <c r="I164"/>
  <c r="M164"/>
  <c r="I165"/>
  <c r="M165"/>
  <c r="K166"/>
  <c r="L166"/>
  <c r="N166"/>
  <c r="M166" s="1"/>
  <c r="O166"/>
  <c r="P166"/>
  <c r="I167"/>
  <c r="M167"/>
  <c r="J168"/>
  <c r="I168" s="1"/>
  <c r="M168"/>
  <c r="I169"/>
  <c r="M169"/>
  <c r="I170"/>
  <c r="M170"/>
  <c r="I171"/>
  <c r="M171"/>
  <c r="I172"/>
  <c r="M172"/>
  <c r="I173"/>
  <c r="M173"/>
  <c r="I174"/>
  <c r="M174"/>
  <c r="J175"/>
  <c r="K175"/>
  <c r="I175" s="1"/>
  <c r="L175"/>
  <c r="N175"/>
  <c r="O175"/>
  <c r="P175"/>
  <c r="I176"/>
  <c r="M176"/>
  <c r="I177"/>
  <c r="M177"/>
  <c r="I178"/>
  <c r="M178"/>
  <c r="I179"/>
  <c r="M179"/>
  <c r="I180"/>
  <c r="M180"/>
  <c r="I181"/>
  <c r="M181"/>
  <c r="I182"/>
  <c r="M182"/>
  <c r="I183"/>
  <c r="M183"/>
  <c r="I184"/>
  <c r="M184"/>
  <c r="J185"/>
  <c r="K185"/>
  <c r="I185" s="1"/>
  <c r="L185"/>
  <c r="N185"/>
  <c r="O185"/>
  <c r="P185"/>
  <c r="I186"/>
  <c r="M186"/>
  <c r="I187"/>
  <c r="M187"/>
  <c r="I188"/>
  <c r="M188"/>
  <c r="I189"/>
  <c r="M189"/>
  <c r="I190"/>
  <c r="M190"/>
  <c r="I191"/>
  <c r="M191"/>
  <c r="I192"/>
  <c r="M192"/>
  <c r="I193"/>
  <c r="M193"/>
  <c r="I194"/>
  <c r="M194"/>
  <c r="J195"/>
  <c r="K195"/>
  <c r="I195" s="1"/>
  <c r="L195"/>
  <c r="N195"/>
  <c r="O195"/>
  <c r="P195"/>
  <c r="I196"/>
  <c r="M196"/>
  <c r="I197"/>
  <c r="M197"/>
  <c r="I198"/>
  <c r="M198"/>
  <c r="I199"/>
  <c r="M199"/>
  <c r="I200"/>
  <c r="M200"/>
  <c r="I201"/>
  <c r="M201"/>
  <c r="I202"/>
  <c r="M202"/>
  <c r="I203"/>
  <c r="M203"/>
  <c r="I204"/>
  <c r="M204"/>
  <c r="I205"/>
  <c r="M205"/>
  <c r="F70"/>
  <c r="F16"/>
  <c r="E15"/>
  <c r="F166"/>
  <c r="F148"/>
  <c r="F139"/>
  <c r="F112"/>
  <c r="F121"/>
  <c r="F130"/>
  <c r="G121"/>
  <c r="H121"/>
  <c r="G157"/>
  <c r="H157"/>
  <c r="F157"/>
  <c r="E165"/>
  <c r="E164"/>
  <c r="E163"/>
  <c r="E162"/>
  <c r="E161"/>
  <c r="E160"/>
  <c r="E159"/>
  <c r="E158"/>
  <c r="G16"/>
  <c r="H16"/>
  <c r="G7"/>
  <c r="G6" s="1"/>
  <c r="H7"/>
  <c r="H6" s="1"/>
  <c r="E8"/>
  <c r="F9"/>
  <c r="E9" s="1"/>
  <c r="F10"/>
  <c r="E10" s="1"/>
  <c r="F11"/>
  <c r="E11" s="1"/>
  <c r="F12"/>
  <c r="E12" s="1"/>
  <c r="F13"/>
  <c r="E13" s="1"/>
  <c r="F14"/>
  <c r="E14" s="1"/>
  <c r="F7"/>
  <c r="E17"/>
  <c r="E18"/>
  <c r="E19"/>
  <c r="E20"/>
  <c r="E21"/>
  <c r="E22"/>
  <c r="E23"/>
  <c r="E24"/>
  <c r="E25"/>
  <c r="G195"/>
  <c r="H195"/>
  <c r="F195"/>
  <c r="E186"/>
  <c r="E187"/>
  <c r="E188"/>
  <c r="E189"/>
  <c r="E190"/>
  <c r="E191"/>
  <c r="E192"/>
  <c r="E193"/>
  <c r="E194"/>
  <c r="E196"/>
  <c r="E197"/>
  <c r="E198"/>
  <c r="E199"/>
  <c r="E200"/>
  <c r="E201"/>
  <c r="E202"/>
  <c r="E203"/>
  <c r="G185"/>
  <c r="H185"/>
  <c r="F185"/>
  <c r="G70"/>
  <c r="H70"/>
  <c r="E71"/>
  <c r="E72"/>
  <c r="E73"/>
  <c r="E74"/>
  <c r="E75"/>
  <c r="E76"/>
  <c r="E77"/>
  <c r="E78"/>
  <c r="M195" l="1"/>
  <c r="M185"/>
  <c r="M175"/>
  <c r="M157"/>
  <c r="M139"/>
  <c r="M121"/>
  <c r="M82"/>
  <c r="M70"/>
  <c r="M51"/>
  <c r="P41"/>
  <c r="P40" s="1"/>
  <c r="K41"/>
  <c r="K40" s="1"/>
  <c r="O84"/>
  <c r="I42"/>
  <c r="L41"/>
  <c r="L40" s="1"/>
  <c r="M148"/>
  <c r="M130"/>
  <c r="M112"/>
  <c r="P84"/>
  <c r="M60"/>
  <c r="N6"/>
  <c r="M6" s="1"/>
  <c r="F6"/>
  <c r="I148"/>
  <c r="I130"/>
  <c r="I112"/>
  <c r="I111"/>
  <c r="I110"/>
  <c r="I109"/>
  <c r="I108"/>
  <c r="I107"/>
  <c r="I106"/>
  <c r="I105"/>
  <c r="I104"/>
  <c r="I60"/>
  <c r="I51"/>
  <c r="O41"/>
  <c r="O40" s="1"/>
  <c r="J6"/>
  <c r="I6" s="1"/>
  <c r="E7"/>
  <c r="O31"/>
  <c r="P31"/>
  <c r="J166"/>
  <c r="I166" s="1"/>
  <c r="N103"/>
  <c r="M103" s="1"/>
  <c r="L103"/>
  <c r="L84" s="1"/>
  <c r="L31" s="1"/>
  <c r="J103"/>
  <c r="J84"/>
  <c r="N69"/>
  <c r="M69" s="1"/>
  <c r="J69"/>
  <c r="I69" s="1"/>
  <c r="J42"/>
  <c r="N41"/>
  <c r="N39"/>
  <c r="M39" s="1"/>
  <c r="J39"/>
  <c r="I39" s="1"/>
  <c r="N38"/>
  <c r="M38" s="1"/>
  <c r="J38"/>
  <c r="I38" s="1"/>
  <c r="N37"/>
  <c r="M37" s="1"/>
  <c r="J37"/>
  <c r="I37" s="1"/>
  <c r="N36"/>
  <c r="M36" s="1"/>
  <c r="J36"/>
  <c r="I36" s="1"/>
  <c r="N35"/>
  <c r="M35" s="1"/>
  <c r="J35"/>
  <c r="I35" s="1"/>
  <c r="N34"/>
  <c r="M34" s="1"/>
  <c r="J34"/>
  <c r="I34" s="1"/>
  <c r="N33"/>
  <c r="M33" s="1"/>
  <c r="J33"/>
  <c r="I33" s="1"/>
  <c r="N32"/>
  <c r="M32" s="1"/>
  <c r="J32"/>
  <c r="I32" s="1"/>
  <c r="M7"/>
  <c r="I7"/>
  <c r="K103"/>
  <c r="K84" s="1"/>
  <c r="K31" s="1"/>
  <c r="E28"/>
  <c r="E195"/>
  <c r="M84" l="1"/>
  <c r="J41"/>
  <c r="N84"/>
  <c r="M41"/>
  <c r="N40"/>
  <c r="I103"/>
  <c r="I84" s="1"/>
  <c r="E176"/>
  <c r="E177"/>
  <c r="E178"/>
  <c r="E179"/>
  <c r="E180"/>
  <c r="E181"/>
  <c r="E182"/>
  <c r="E183"/>
  <c r="G175"/>
  <c r="H175"/>
  <c r="F175"/>
  <c r="M40" l="1"/>
  <c r="N31"/>
  <c r="M31" s="1"/>
  <c r="I41"/>
  <c r="J40"/>
  <c r="G166"/>
  <c r="H166"/>
  <c r="E157"/>
  <c r="G148"/>
  <c r="H148"/>
  <c r="E167"/>
  <c r="E168"/>
  <c r="E169"/>
  <c r="E170"/>
  <c r="E171"/>
  <c r="E172"/>
  <c r="E173"/>
  <c r="E174"/>
  <c r="E175"/>
  <c r="G111"/>
  <c r="G39" s="1"/>
  <c r="H111"/>
  <c r="H39" s="1"/>
  <c r="G110"/>
  <c r="G38" s="1"/>
  <c r="H110"/>
  <c r="H38" s="1"/>
  <c r="G109"/>
  <c r="G37" s="1"/>
  <c r="H109"/>
  <c r="H37" s="1"/>
  <c r="G108"/>
  <c r="G36" s="1"/>
  <c r="H108"/>
  <c r="H36" s="1"/>
  <c r="G107"/>
  <c r="G35" s="1"/>
  <c r="H107"/>
  <c r="H35" s="1"/>
  <c r="G106"/>
  <c r="G34" s="1"/>
  <c r="H106"/>
  <c r="H34" s="1"/>
  <c r="G105"/>
  <c r="G33" s="1"/>
  <c r="H105"/>
  <c r="H33" s="1"/>
  <c r="G104"/>
  <c r="G32" s="1"/>
  <c r="H104"/>
  <c r="H32" s="1"/>
  <c r="F103"/>
  <c r="E149"/>
  <c r="E150"/>
  <c r="E151"/>
  <c r="E152"/>
  <c r="E153"/>
  <c r="E154"/>
  <c r="E155"/>
  <c r="E148"/>
  <c r="G139"/>
  <c r="H139"/>
  <c r="G130"/>
  <c r="H130"/>
  <c r="E122"/>
  <c r="E123"/>
  <c r="E124"/>
  <c r="E125"/>
  <c r="E126"/>
  <c r="E127"/>
  <c r="E128"/>
  <c r="E129"/>
  <c r="E131"/>
  <c r="E132"/>
  <c r="E133"/>
  <c r="E134"/>
  <c r="E135"/>
  <c r="E136"/>
  <c r="E137"/>
  <c r="E138"/>
  <c r="E140"/>
  <c r="E141"/>
  <c r="E142"/>
  <c r="E143"/>
  <c r="E144"/>
  <c r="E145"/>
  <c r="E146"/>
  <c r="E147"/>
  <c r="G112"/>
  <c r="H112"/>
  <c r="E113"/>
  <c r="E114"/>
  <c r="E115"/>
  <c r="E116"/>
  <c r="E117"/>
  <c r="E118"/>
  <c r="E119"/>
  <c r="E120"/>
  <c r="E156"/>
  <c r="E184"/>
  <c r="G94"/>
  <c r="H94"/>
  <c r="F94"/>
  <c r="E95"/>
  <c r="E96"/>
  <c r="E97"/>
  <c r="E98"/>
  <c r="E99"/>
  <c r="E100"/>
  <c r="E101"/>
  <c r="E102"/>
  <c r="E105"/>
  <c r="E106"/>
  <c r="E107"/>
  <c r="E108"/>
  <c r="E109"/>
  <c r="E110"/>
  <c r="E111"/>
  <c r="G85"/>
  <c r="H85"/>
  <c r="F85"/>
  <c r="F84" s="1"/>
  <c r="E86"/>
  <c r="E87"/>
  <c r="E88"/>
  <c r="E89"/>
  <c r="E90"/>
  <c r="E91"/>
  <c r="E92"/>
  <c r="E93"/>
  <c r="G51"/>
  <c r="H51"/>
  <c r="F51"/>
  <c r="E59"/>
  <c r="E52"/>
  <c r="E53"/>
  <c r="E54"/>
  <c r="E55"/>
  <c r="E56"/>
  <c r="E57"/>
  <c r="E58"/>
  <c r="E43"/>
  <c r="E44"/>
  <c r="E45"/>
  <c r="E46"/>
  <c r="E47"/>
  <c r="E48"/>
  <c r="E49"/>
  <c r="E50"/>
  <c r="E38"/>
  <c r="E33"/>
  <c r="E34"/>
  <c r="E35"/>
  <c r="E36"/>
  <c r="E37"/>
  <c r="E39"/>
  <c r="E104" l="1"/>
  <c r="E166"/>
  <c r="G103"/>
  <c r="G84" s="1"/>
  <c r="E32"/>
  <c r="H103"/>
  <c r="H84" s="1"/>
  <c r="E42"/>
  <c r="I40"/>
  <c r="J31"/>
  <c r="I31" s="1"/>
  <c r="E130"/>
  <c r="E139"/>
  <c r="F41"/>
  <c r="F40" s="1"/>
  <c r="E16"/>
  <c r="E26"/>
  <c r="E29"/>
  <c r="E30"/>
  <c r="E204"/>
  <c r="E205"/>
  <c r="L9" i="9"/>
  <c r="K9"/>
  <c r="J9"/>
  <c r="F82" i="1"/>
  <c r="E103"/>
  <c r="H82"/>
  <c r="G82"/>
  <c r="H69"/>
  <c r="G69"/>
  <c r="F69"/>
  <c r="H60"/>
  <c r="G60"/>
  <c r="H41"/>
  <c r="H40" s="1"/>
  <c r="G41"/>
  <c r="G40" s="1"/>
  <c r="E65"/>
  <c r="E81"/>
  <c r="E80"/>
  <c r="E79"/>
  <c r="E70"/>
  <c r="E83"/>
  <c r="E68"/>
  <c r="E67"/>
  <c r="E66"/>
  <c r="E185"/>
  <c r="E121"/>
  <c r="E112"/>
  <c r="E94"/>
  <c r="E85"/>
  <c r="E64"/>
  <c r="E63"/>
  <c r="E61"/>
  <c r="E51"/>
  <c r="E84" l="1"/>
  <c r="E69"/>
  <c r="E82"/>
  <c r="H11" i="9"/>
  <c r="E11" s="1"/>
  <c r="E9" s="1"/>
  <c r="E6" i="1"/>
  <c r="H31"/>
  <c r="G31"/>
  <c r="E41"/>
  <c r="E27" l="1"/>
  <c r="H9" i="9"/>
  <c r="E40" i="1"/>
  <c r="F60"/>
  <c r="E60" s="1"/>
  <c r="E62"/>
  <c r="F31" l="1"/>
  <c r="E31" s="1"/>
</calcChain>
</file>

<file path=xl/sharedStrings.xml><?xml version="1.0" encoding="utf-8"?>
<sst xmlns="http://schemas.openxmlformats.org/spreadsheetml/2006/main" count="417" uniqueCount="237">
  <si>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</si>
  <si>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</si>
  <si>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</si>
  <si>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</si>
  <si>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</si>
  <si>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</si>
  <si>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</si>
  <si>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Прочие выплаты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</si>
  <si>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</si>
  <si>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</si>
  <si>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</si>
  <si>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</si>
  <si>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</si>
  <si>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</si>
  <si>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</si>
  <si>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</si>
  <si>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</si>
  <si>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</si>
  <si>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</si>
  <si>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</si>
  <si>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</si>
  <si>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</si>
  <si>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</si>
  <si>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</si>
  <si>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</si>
  <si>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</si>
  <si>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</si>
  <si>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</si>
  <si>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</si>
  <si>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</si>
  <si>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</si>
  <si>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</si>
  <si>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</si>
  <si>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</si>
  <si>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</si>
  <si>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</si>
  <si>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</si>
  <si>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</si>
  <si>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</si>
  <si>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</si>
  <si>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</si>
  <si>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</si>
  <si>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</si>
  <si>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</si>
  <si>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</si>
  <si>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</si>
  <si>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</si>
  <si>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</si>
  <si>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</si>
  <si>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</si>
  <si>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</si>
  <si>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</si>
  <si>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</si>
  <si>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</si>
  <si>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</si>
  <si>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</si>
  <si>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</si>
  <si>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</si>
  <si>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</si>
  <si>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</si>
  <si>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</si>
  <si>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</si>
  <si>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</si>
  <si>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</si>
  <si>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</si>
  <si>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</si>
  <si>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</si>
  <si>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</si>
  <si>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</si>
  <si>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</si>
  <si>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</si>
  <si>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</si>
  <si>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</si>
  <si>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</si>
  <si>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</si>
  <si>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</si>
  <si>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</si>
  <si>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</si>
  <si>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</si>
  <si>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</si>
  <si>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</si>
  <si>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</si>
  <si>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</si>
  <si>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</si>
  <si>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</si>
  <si>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</si>
  <si>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</si>
  <si>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</si>
  <si>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</si>
  <si>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</si>
  <si>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</si>
  <si>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</si>
  <si>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</si>
  <si>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</si>
  <si>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</si>
  <si>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</si>
  <si>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</si>
  <si>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</si>
  <si>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</si>
  <si>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</si>
  <si>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</si>
  <si>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</si>
  <si>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</si>
  <si>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</si>
  <si>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</si>
  <si>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</si>
  <si>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</si>
  <si>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</si>
  <si>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</si>
  <si>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</si>
  <si>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</si>
  <si>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</si>
  <si>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</si>
  <si>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</si>
  <si>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</si>
  <si>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</si>
  <si>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</si>
  <si>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</si>
  <si>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</si>
  <si>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</si>
  <si>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</si>
  <si>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</si>
  <si>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</si>
  <si>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</si>
  <si>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</si>
  <si>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</si>
  <si>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</si>
  <si>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</si>
  <si>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</si>
  <si>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</si>
  <si>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</si>
  <si>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</si>
  <si>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</si>
  <si>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</si>
  <si>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</si>
  <si>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</si>
  <si>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</si>
  <si>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</si>
  <si>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</si>
  <si>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1.1. Цели деятельности  муниципального учреждения (подразделения):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</si>
  <si>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</si>
  <si>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</si>
  <si>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</si>
  <si>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</si>
  <si>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</si>
  <si>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</si>
  <si>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</si>
  <si>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</si>
  <si>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</si>
  <si>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</si>
  <si>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</si>
  <si>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</si>
  <si>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</si>
  <si>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</si>
  <si>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</si>
  <si>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</si>
  <si>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</si>
  <si>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</si>
  <si>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</si>
  <si>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</si>
  <si>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</si>
  <si>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 xml:space="preserve">План финансово-хозяйственной деятельности Муниципального бюджетного учреждения культуры  "Межпоселенческая библиотека Пушкинского муниципального района Московской области" </t>
  </si>
  <si>
    <t>Муниципальное бюджетное учреждение культуры "Межпоселенческая библиотека Пушкинского муниципального района Московской области"</t>
  </si>
  <si>
    <t>ИНН/КПП  5038038450/503801001</t>
  </si>
  <si>
    <t>141200, Московская область, г. Пушкино, ул. Тургенева, д. 24</t>
  </si>
  <si>
    <t>Бюджет ПМР</t>
  </si>
  <si>
    <t>Бюджет города Пушкино</t>
  </si>
  <si>
    <t>г.п. Ашукино</t>
  </si>
  <si>
    <t>г.п. Лесной</t>
  </si>
  <si>
    <t>г.п. Правда</t>
  </si>
  <si>
    <t>г.п. Софрино</t>
  </si>
  <si>
    <t>г.п. Черкизово</t>
  </si>
  <si>
    <t>г.п. Зеленоградский</t>
  </si>
  <si>
    <t>Заработная плата, всего</t>
  </si>
  <si>
    <t>Начисления на выплаты по оплате труда, всего</t>
  </si>
  <si>
    <t>Возмещение коммунальных услуг</t>
  </si>
  <si>
    <t>Заместитель директора МКУ "Централизованная бухгалтерия"</t>
  </si>
  <si>
    <t>Ю.В. Кривцова</t>
  </si>
  <si>
    <t>Е.Г. Волкова</t>
  </si>
  <si>
    <t>Н.Б. Трифонова</t>
  </si>
  <si>
    <t xml:space="preserve">Директор Муниципального бюджетного учреждения культуры  "Межпоселенческая библиотека Пушкинского муниципального района Московской области"  </t>
  </si>
  <si>
    <t>Раздел V. Справочная информация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</si>
  <si>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</si>
  <si>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 xml:space="preserve">1.2. Виды деятельности муниципального  учреждения (подразделения):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</si>
  <si>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</si>
  <si>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1.1.1. обеспечение  прав граждан на свободный доступ  к культурным ценностям, на поиск и получение информации, на доступность библиотек и библиотечных ресурсов;</t>
  </si>
  <si>
    <t>1.1.2. создание условий для пользования культурными ценностями и свободного духовного развития граждан;</t>
  </si>
  <si>
    <t>1.1.3. удовлетворение культурных, информационных, образовательных потребностей граждан, предприятий и организаций всех видов собственности.</t>
  </si>
  <si>
    <t>1.3.1.  Деятельность библиотек, архивов, учреждений клубного типа</t>
  </si>
  <si>
    <t>1.4.1.  предоставление компьютерного времени для набора текста в формате Word - 60,00 руб в час;</t>
  </si>
  <si>
    <t>1.4.2.  распечатка текста на бумажный носитель в формате Word - 6,00 руб. 1 страница А4;</t>
  </si>
  <si>
    <t>1.4.3. копирование текста на электронный носитель - 10,00 руб. 1 страница А4</t>
  </si>
  <si>
    <t>1.4.5. просмотр электронного носителя информации на компьютере - 6,00 руб. 1 шт.</t>
  </si>
  <si>
    <t>1.4.7. распечатка документа из правовой базы "Консультант Плюс" на бумажный носитель информации - 6,00 руб. 1 страница А4;</t>
  </si>
  <si>
    <t>1.4.8. копирование документа из правовой базы "Консультант Плюс" на электронный носитель - 10,00 руб. 1 страница А4</t>
  </si>
  <si>
    <t>1.4.9.  предоставление компьютерного времени для работы в сети Интернет - 40,00 руб. 1 час;</t>
  </si>
  <si>
    <t>1.2.1. формирует единый библиотечный фонд муниципального района;</t>
  </si>
  <si>
    <t>1.2.2. осуществляет комплектование библиотек муниципальных образований и формирует их фонды; ведет научную обработку центрального библиотечного фонда, создает поисковый и справочно- библиографический аппарат на фонды библиотек муниципального района и поселений; осуществляет мероприятия по сохранению библиотечных фондов и безопасности библиотек;</t>
  </si>
  <si>
    <t>1.4.10. репродуцирование документов из фонда МБУК "Межпоселенческая библиотека" Пушкинского муниципального района - 5,00 руб. 1 стр. А4</t>
  </si>
  <si>
    <t>1.2.3. организует библиотечное обслуживание населения Пушкинского муниципального района;</t>
  </si>
  <si>
    <t>1.2.4. развивает внестационарную сеть библиотечного обслуживания;</t>
  </si>
  <si>
    <t>1.2.5. внедряет современные формы организации библиотечного обслуживания;</t>
  </si>
  <si>
    <t>1.2.6. выдает во временное пользование документы из библиотечного фонда;</t>
  </si>
  <si>
    <t>1.2.7. выполняет функции центра книгообмена, обеспечивает взаимоиспользование библиотечных ресурсов и развивает внутрисистемный обмен, доставку документов;</t>
  </si>
  <si>
    <t>1.2.8. внедряет информацию и новейшие технологии в процессы деятельности библиотек; предоставляет пользователям доступ в информационные сети, организует обслуживание в режиме локального и удаленного доступа;</t>
  </si>
  <si>
    <t>1.2.9. проводит публичные мероприятия для населения;</t>
  </si>
  <si>
    <t>1.2.10. осуществляет выставочную работу;</t>
  </si>
  <si>
    <t>1.2.11. осуществляет справочно-библиографическую и информационную деятельность;</t>
  </si>
  <si>
    <t>1.2.12. проводит мониторинг потребностей пользователей, организует изучение состояния удовлетворенности пользователей организацией библиотечного обслуживания, качеством и содержанием библиотечных услуг;</t>
  </si>
  <si>
    <t>1.2.13. оказывает методическую и практическую помощь муниципальным и другим библиотекам, поселениям;</t>
  </si>
  <si>
    <t>1.2.14. осуществляет планирование, учет и отчетность деятельности муниципальных библиотек;</t>
  </si>
  <si>
    <t>1.2.17. взаимодействует со всеми библиотеками муниципального района, независимо от их ведомственной принадлежности;</t>
  </si>
  <si>
    <t>1.2.18. участвует в деятельности профессиональных, библиотечных, общественных объединений;</t>
  </si>
  <si>
    <t>1.2.19. осуществляет другую, не запрещенную действующим законодательством деятельность в области библиотечного дела.</t>
  </si>
  <si>
    <t>1.2.15. участвует в проектной деятельности, разрабатывает программы и проекты развития муниципальных библиотек; участвует в реализации муниципальных и федеральных программ развития библиотечного дела;</t>
  </si>
  <si>
    <t>1.2.16. организует повышение квалификации и переподготовку персонала муниципальных библиотек;</t>
  </si>
  <si>
    <t>1.4.6. пользование компьютером со сканером - 100,00 руб. 1 час.A44;</t>
  </si>
  <si>
    <t>Раздел I. Сведения о деятельности муниципального учреждения</t>
  </si>
  <si>
    <t>на 2016 год и на плановый период 2017 и 2018 года</t>
  </si>
  <si>
    <t>Первый год планового периода
2017</t>
  </si>
  <si>
    <t>Второй год планового периода
2018</t>
  </si>
  <si>
    <t>Главный экономист МКУ "Централизованная бухгалтерия"</t>
  </si>
  <si>
    <t>на 2016г. очередной финансовый год</t>
  </si>
  <si>
    <t>Раздел III. Показатели по поступлениям и выплатам</t>
  </si>
  <si>
    <t>Раздел II. Показатели финансового состояния учреждения на "01" января 2016 года</t>
  </si>
  <si>
    <t>Раздел IV. Сведения о средствах, поступающих во временное распоряжение учреждения (подразделения) на 2016 год</t>
  </si>
  <si>
    <t>от "_____"_________________№_________</t>
  </si>
  <si>
    <r>
      <rPr>
        <b/>
        <sz val="12"/>
        <rFont val="Times New Roman"/>
        <family val="1"/>
        <charset val="204"/>
      </rPr>
      <t xml:space="preserve">Приложение № 1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</si>
  <si>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"30"декабря 2016 г.</t>
  </si>
  <si>
    <t>на "30" декабря 2016 года</t>
  </si>
  <si>
    <t>Раздел III.I Показатели выплат по расходам на закупку товаров, работ, услуг учреждения (подразделения) на "30" декабря 2016 года</t>
  </si>
  <si>
    <t>на 2017г.                                  1-ый год планового периода</t>
  </si>
  <si>
    <t>на 2018г.                                 2-ой год планового периода</t>
  </si>
  <si>
    <t>на 2017г.                        1-ый год планового периода</t>
  </si>
  <si>
    <t>на 2018г.                              2-ой год планового периода</t>
  </si>
  <si>
    <t>на 2017г.                             1-ый год планового периода</t>
  </si>
  <si>
    <t>на 2018г.                           2-ой год планового периода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</si>
</sst>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56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6" xfId="0" applyFont="1" applyFill="1" applyBorder="1"/>
    <xf numFmtId="0" fontId="9" fillId="0" borderId="7" xfId="0" applyFont="1" applyFill="1" applyBorder="1"/>
    <xf numFmtId="0" fontId="13" fillId="0" borderId="0" xfId="0" applyFont="1" applyFill="1" applyAlignment="1"/>
    <xf numFmtId="0" fontId="9" fillId="0" borderId="6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justify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23" fillId="0" borderId="1" xfId="0" applyNumberFormat="1" applyFont="1" applyBorder="1" applyAlignment="1">
      <alignment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0" fontId="8" fillId="0" borderId="5" xfId="0" applyFont="1" applyBorder="1"/>
    <xf numFmtId="0" fontId="10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4" fontId="19" fillId="0" borderId="1" xfId="0" applyNumberFormat="1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center" wrapText="1"/>
    </xf>
    <xf numFmtId="4" fontId="0" fillId="0" borderId="0" xfId="0" applyNumberFormat="1"/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15" fillId="0" borderId="1" xfId="0" applyNumberFormat="1" applyFont="1" applyBorder="1" applyAlignment="1">
      <alignment horizontal="right" vertical="center"/>
    </xf>
    <xf numFmtId="4" fontId="24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right" vertical="center" wrapText="1"/>
    </xf>
    <xf numFmtId="4" fontId="24" fillId="2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" fontId="2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vertical="top" wrapText="1"/>
    </xf>
    <xf numFmtId="0" fontId="14" fillId="0" borderId="0" xfId="0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center" vertical="center" wrapText="1"/>
    </xf>
    <xf numFmtId="3" fontId="19" fillId="0" borderId="7" xfId="0" applyNumberFormat="1" applyFont="1" applyBorder="1" applyAlignment="1">
      <alignment horizontal="center" vertical="center" wrapText="1"/>
    </xf>
    <xf numFmtId="3" fontId="19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6"/>
  <sheetViews>
    <sheetView view="pageBreakPreview" zoomScale="65" zoomScaleSheetLayoutView="65" workbookViewId="0">
      <selection activeCell="A44" sqref="A44:L44"/>
    </sheetView>
  </sheetViews>
  <sheetFormatPr defaultRowHeight="15"/>
  <cols>
    <col min="8" max="8" width="34.140625" customWidth="1"/>
    <col min="11" max="11" width="11.5703125" customWidth="1"/>
    <col min="12" max="12" width="15.5703125" customWidth="1"/>
  </cols>
  <sheetData>
    <row r="1" spans="1:12" ht="81" customHeight="1">
      <c r="A1" s="34"/>
      <c r="B1" s="34"/>
      <c r="C1" s="34"/>
      <c r="D1" s="34"/>
      <c r="E1" s="35"/>
      <c r="F1" s="35"/>
      <c r="G1" s="35"/>
      <c r="H1" s="35"/>
      <c r="I1" s="117" t="s">
        <v>227</v>
      </c>
      <c r="J1" s="117"/>
      <c r="K1" s="117"/>
      <c r="L1" s="117"/>
    </row>
    <row r="2" spans="1:12" ht="24" customHeight="1">
      <c r="A2" s="36"/>
      <c r="B2" s="36"/>
      <c r="C2" s="36"/>
      <c r="D2" s="36"/>
      <c r="E2" s="37"/>
      <c r="F2" s="37"/>
      <c r="G2" s="37"/>
      <c r="H2" s="37"/>
      <c r="I2" s="50" t="s">
        <v>226</v>
      </c>
      <c r="J2" s="50"/>
      <c r="K2" s="50"/>
      <c r="L2" s="50"/>
    </row>
    <row r="3" spans="1:12" ht="18.75">
      <c r="A3" s="36"/>
      <c r="B3" s="36"/>
      <c r="C3" s="36"/>
      <c r="D3" s="36"/>
      <c r="E3" s="37"/>
      <c r="F3" s="37"/>
      <c r="G3" s="37"/>
      <c r="H3" s="38"/>
      <c r="I3" s="39"/>
      <c r="J3" s="39"/>
      <c r="K3" s="39"/>
      <c r="L3" s="39"/>
    </row>
    <row r="4" spans="1:12" ht="15" customHeight="1">
      <c r="A4" s="118" t="s">
        <v>161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2" ht="15" customHeigh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1:12" ht="15" customHeight="1">
      <c r="A6" s="118"/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</row>
    <row r="7" spans="1:12" ht="22.5" customHeight="1">
      <c r="A7" s="119" t="s">
        <v>218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</row>
    <row r="8" spans="1:12" ht="18.75">
      <c r="A8" s="36"/>
      <c r="B8" s="36"/>
      <c r="C8" s="36"/>
      <c r="D8" s="66"/>
      <c r="E8" s="37"/>
      <c r="F8" s="37"/>
      <c r="G8" s="37"/>
      <c r="H8" s="37"/>
      <c r="I8" s="36"/>
      <c r="J8" s="36"/>
      <c r="K8" s="36"/>
      <c r="L8" s="36"/>
    </row>
    <row r="9" spans="1:12" ht="18.75">
      <c r="A9" s="36"/>
      <c r="B9" s="36"/>
      <c r="C9" s="36"/>
      <c r="D9" s="66"/>
      <c r="E9" s="36"/>
      <c r="F9" s="36"/>
      <c r="G9" s="36"/>
      <c r="H9" s="36"/>
      <c r="I9" s="36"/>
      <c r="J9" s="36"/>
      <c r="K9" s="36"/>
      <c r="L9" s="40" t="s">
        <v>53</v>
      </c>
    </row>
    <row r="10" spans="1:12" ht="18.75">
      <c r="A10" s="36"/>
      <c r="B10" s="36"/>
      <c r="C10" s="36"/>
      <c r="D10" s="120" t="s">
        <v>228</v>
      </c>
      <c r="E10" s="120"/>
      <c r="F10" s="120"/>
      <c r="G10" s="120"/>
      <c r="H10" s="36"/>
      <c r="I10" s="121" t="s">
        <v>54</v>
      </c>
      <c r="J10" s="121"/>
      <c r="K10" s="34"/>
      <c r="L10" s="41"/>
    </row>
    <row r="11" spans="1:12" ht="9.75" customHeight="1">
      <c r="A11" s="36"/>
      <c r="B11" s="36"/>
      <c r="C11" s="36"/>
      <c r="D11" s="66"/>
      <c r="E11" s="36"/>
      <c r="F11" s="36"/>
      <c r="G11" s="36"/>
      <c r="H11" s="36"/>
      <c r="I11" s="36"/>
      <c r="J11" s="36"/>
      <c r="K11" s="36"/>
      <c r="L11" s="42"/>
    </row>
    <row r="12" spans="1:12" ht="13.5" customHeight="1">
      <c r="A12" s="36"/>
      <c r="B12" s="36"/>
      <c r="C12" s="36"/>
      <c r="D12" s="66"/>
      <c r="E12" s="36"/>
      <c r="F12" s="36"/>
      <c r="G12" s="36"/>
      <c r="H12" s="36"/>
      <c r="I12" s="36"/>
      <c r="J12" s="36"/>
      <c r="K12" s="36"/>
      <c r="L12" s="41"/>
    </row>
    <row r="13" spans="1:12" ht="12.75" customHeight="1">
      <c r="A13" s="36"/>
      <c r="B13" s="36"/>
      <c r="C13" s="36"/>
      <c r="D13" s="66"/>
      <c r="E13" s="36"/>
      <c r="F13" s="36"/>
      <c r="G13" s="36"/>
      <c r="H13" s="36"/>
      <c r="I13" s="36"/>
      <c r="J13" s="36"/>
      <c r="K13" s="36"/>
      <c r="L13" s="42"/>
    </row>
    <row r="14" spans="1:12" ht="18.75">
      <c r="A14" s="116" t="s">
        <v>55</v>
      </c>
      <c r="B14" s="116"/>
      <c r="C14" s="116"/>
      <c r="D14" s="116"/>
      <c r="E14" s="116"/>
      <c r="F14" s="116"/>
      <c r="G14" s="116"/>
      <c r="H14" s="116"/>
      <c r="I14" s="116"/>
      <c r="J14" s="116"/>
      <c r="K14" s="43" t="s">
        <v>56</v>
      </c>
      <c r="L14" s="44">
        <v>33010203</v>
      </c>
    </row>
    <row r="15" spans="1:12" ht="18.75">
      <c r="A15" s="116" t="s">
        <v>57</v>
      </c>
      <c r="B15" s="116"/>
      <c r="C15" s="116"/>
      <c r="D15" s="116"/>
      <c r="E15" s="116"/>
      <c r="F15" s="116"/>
      <c r="G15" s="116"/>
      <c r="H15" s="116"/>
      <c r="I15" s="116"/>
      <c r="J15" s="116"/>
      <c r="K15" s="36"/>
      <c r="L15" s="45"/>
    </row>
    <row r="16" spans="1:12" ht="18.75">
      <c r="A16" s="116" t="s">
        <v>58</v>
      </c>
      <c r="B16" s="116"/>
      <c r="C16" s="116"/>
      <c r="D16" s="116"/>
      <c r="E16" s="116"/>
      <c r="F16" s="116"/>
      <c r="G16" s="116"/>
      <c r="H16" s="116"/>
      <c r="I16" s="116"/>
      <c r="J16" s="116"/>
      <c r="K16" s="36"/>
      <c r="L16" s="45"/>
    </row>
    <row r="17" spans="1:12" ht="18.75" customHeight="1">
      <c r="A17" s="123" t="s">
        <v>162</v>
      </c>
      <c r="B17" s="123"/>
      <c r="C17" s="123"/>
      <c r="D17" s="123"/>
      <c r="E17" s="123"/>
      <c r="F17" s="123"/>
      <c r="G17" s="123"/>
      <c r="H17" s="123"/>
      <c r="I17" s="123"/>
      <c r="J17" s="123"/>
      <c r="K17" s="36"/>
      <c r="L17" s="51"/>
    </row>
    <row r="18" spans="1:12" ht="18.75">
      <c r="A18" s="123"/>
      <c r="B18" s="123"/>
      <c r="C18" s="123"/>
      <c r="D18" s="123"/>
      <c r="E18" s="123"/>
      <c r="F18" s="123"/>
      <c r="G18" s="123"/>
      <c r="H18" s="123"/>
      <c r="I18" s="123"/>
      <c r="J18" s="123"/>
      <c r="K18" s="36"/>
      <c r="L18" s="51"/>
    </row>
    <row r="19" spans="1:12" ht="18.75">
      <c r="A19" s="116"/>
      <c r="B19" s="116"/>
      <c r="C19" s="116"/>
      <c r="D19" s="116"/>
      <c r="E19" s="116"/>
      <c r="F19" s="116"/>
      <c r="G19" s="116"/>
      <c r="H19" s="116"/>
      <c r="I19" s="116"/>
      <c r="J19" s="116"/>
      <c r="K19" s="36"/>
      <c r="L19" s="51"/>
    </row>
    <row r="20" spans="1:12" ht="18.75">
      <c r="A20" s="116" t="s">
        <v>163</v>
      </c>
      <c r="B20" s="116"/>
      <c r="C20" s="116" t="s">
        <v>59</v>
      </c>
      <c r="D20" s="116"/>
      <c r="E20" s="116"/>
      <c r="F20" s="116"/>
      <c r="G20" s="116"/>
      <c r="H20" s="116"/>
      <c r="I20" s="116"/>
      <c r="J20" s="116"/>
      <c r="K20" s="36"/>
      <c r="L20" s="51"/>
    </row>
    <row r="21" spans="1:12" ht="18.75">
      <c r="A21" s="116" t="s">
        <v>60</v>
      </c>
      <c r="B21" s="116"/>
      <c r="C21" s="116"/>
      <c r="D21" s="116" t="s">
        <v>61</v>
      </c>
      <c r="E21" s="116"/>
      <c r="F21" s="116"/>
      <c r="G21" s="116"/>
      <c r="H21" s="116"/>
      <c r="I21" s="116"/>
      <c r="J21" s="116"/>
      <c r="K21" s="43" t="s">
        <v>62</v>
      </c>
      <c r="L21" s="51">
        <v>383</v>
      </c>
    </row>
    <row r="22" spans="1:12" ht="18.75" customHeight="1">
      <c r="A22" s="122" t="s">
        <v>63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</row>
    <row r="23" spans="1:12" ht="18.75" customHeight="1">
      <c r="A23" s="122" t="s">
        <v>64</v>
      </c>
      <c r="B23" s="122"/>
      <c r="C23" s="122"/>
      <c r="D23" s="122"/>
      <c r="E23" s="122"/>
      <c r="F23" s="122"/>
      <c r="G23" s="122" t="s">
        <v>65</v>
      </c>
      <c r="H23" s="122"/>
      <c r="I23" s="122" t="s">
        <v>66</v>
      </c>
      <c r="J23" s="122"/>
      <c r="K23" s="122"/>
      <c r="L23" s="122"/>
    </row>
    <row r="24" spans="1:12" ht="21" customHeight="1">
      <c r="A24" s="122" t="s">
        <v>67</v>
      </c>
      <c r="B24" s="122"/>
      <c r="C24" s="122"/>
      <c r="D24" s="122"/>
      <c r="E24" s="122"/>
      <c r="F24" s="122"/>
      <c r="G24" s="122" t="s">
        <v>68</v>
      </c>
      <c r="H24" s="122"/>
      <c r="I24" s="122" t="s">
        <v>69</v>
      </c>
      <c r="J24" s="122"/>
      <c r="K24" s="122"/>
      <c r="L24" s="122"/>
    </row>
    <row r="25" spans="1:12" ht="16.5" customHeight="1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</row>
    <row r="26" spans="1:12" ht="18.75" customHeight="1">
      <c r="A26" s="122" t="s">
        <v>164</v>
      </c>
      <c r="B26" s="122"/>
      <c r="C26" s="122"/>
      <c r="D26" s="122"/>
      <c r="E26" s="122"/>
      <c r="F26" s="122"/>
      <c r="G26" s="122" t="s">
        <v>68</v>
      </c>
      <c r="H26" s="122"/>
      <c r="I26" s="122" t="s">
        <v>69</v>
      </c>
      <c r="J26" s="122"/>
      <c r="K26" s="122"/>
      <c r="L26" s="122"/>
    </row>
    <row r="27" spans="1:12" ht="13.5" customHeight="1">
      <c r="A27" s="65"/>
      <c r="B27" s="65"/>
      <c r="C27" s="65"/>
      <c r="D27" s="65"/>
      <c r="E27" s="38"/>
      <c r="F27" s="38"/>
      <c r="G27" s="38"/>
      <c r="H27" s="38"/>
      <c r="I27" s="65"/>
      <c r="J27" s="65"/>
      <c r="K27" s="65"/>
      <c r="L27" s="65"/>
    </row>
    <row r="28" spans="1:12" ht="18" customHeight="1">
      <c r="A28" s="125" t="s">
        <v>217</v>
      </c>
      <c r="B28" s="125"/>
      <c r="C28" s="125"/>
      <c r="D28" s="125"/>
      <c r="E28" s="125"/>
      <c r="F28" s="125"/>
      <c r="G28" s="125" t="s">
        <v>68</v>
      </c>
      <c r="H28" s="125"/>
      <c r="I28" s="125" t="s">
        <v>69</v>
      </c>
      <c r="J28" s="125"/>
      <c r="K28" s="125"/>
      <c r="L28" s="125"/>
    </row>
    <row r="29" spans="1:12" ht="9.75" customHeight="1">
      <c r="A29" s="65"/>
      <c r="B29" s="65"/>
      <c r="C29" s="65"/>
      <c r="D29" s="65"/>
      <c r="E29" s="38"/>
      <c r="F29" s="38"/>
      <c r="G29" s="38"/>
      <c r="H29" s="38"/>
      <c r="I29" s="65"/>
      <c r="J29" s="65"/>
      <c r="K29" s="65"/>
      <c r="L29" s="65"/>
    </row>
    <row r="30" spans="1:12" ht="18.75" customHeight="1">
      <c r="A30" s="125" t="s">
        <v>139</v>
      </c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</row>
    <row r="31" spans="1:12" ht="44.25" customHeight="1">
      <c r="A31" s="115" t="s">
        <v>185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</row>
    <row r="32" spans="1:12" ht="26.25" customHeight="1">
      <c r="A32" s="115" t="s">
        <v>186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</row>
    <row r="33" spans="1:12" ht="45" customHeight="1">
      <c r="A33" s="115" t="s">
        <v>187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</row>
    <row r="34" spans="1:12" ht="12.75" customHeight="1">
      <c r="A34" s="97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16.5" customHeight="1">
      <c r="A35" s="126" t="s">
        <v>183</v>
      </c>
      <c r="B35" s="126"/>
      <c r="C35" s="126"/>
      <c r="D35" s="126"/>
      <c r="E35" s="126"/>
      <c r="F35" s="126"/>
      <c r="G35" s="126"/>
      <c r="H35" s="126"/>
      <c r="I35" s="126" t="s">
        <v>70</v>
      </c>
      <c r="J35" s="126"/>
      <c r="K35" s="126"/>
      <c r="L35" s="126"/>
    </row>
    <row r="36" spans="1:12" ht="20.25" customHeight="1">
      <c r="A36" s="115" t="s">
        <v>196</v>
      </c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</row>
    <row r="37" spans="1:12" ht="78.75" customHeight="1">
      <c r="A37" s="128" t="s">
        <v>197</v>
      </c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</row>
    <row r="38" spans="1:12" ht="22.5" customHeight="1">
      <c r="A38" s="115" t="s">
        <v>199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</row>
    <row r="39" spans="1:12" ht="26.25" customHeight="1">
      <c r="A39" s="115" t="s">
        <v>200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</row>
    <row r="40" spans="1:12" ht="26.25" customHeight="1">
      <c r="A40" s="115" t="s">
        <v>201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</row>
    <row r="41" spans="1:12" ht="26.25" customHeight="1">
      <c r="A41" s="115" t="s">
        <v>202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</row>
    <row r="42" spans="1:12" ht="37.5" customHeight="1">
      <c r="A42" s="115" t="s">
        <v>203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</row>
    <row r="43" spans="1:12" ht="37.5" customHeight="1">
      <c r="A43" s="115" t="s">
        <v>204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</row>
    <row r="44" spans="1:12" ht="26.25" customHeight="1">
      <c r="A44" s="115" t="s">
        <v>205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</row>
    <row r="45" spans="1:12" ht="26.25" customHeight="1">
      <c r="A45" s="115" t="s">
        <v>206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</row>
    <row r="46" spans="1:12" ht="26.25" customHeight="1">
      <c r="A46" s="115" t="s">
        <v>207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</row>
    <row r="47" spans="1:12" ht="39" customHeight="1">
      <c r="A47" s="115" t="s">
        <v>208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  <row r="48" spans="1:12" ht="26.25" customHeight="1">
      <c r="A48" s="115" t="s">
        <v>209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</row>
    <row r="49" spans="1:12" ht="26.25" customHeight="1">
      <c r="A49" s="115" t="s">
        <v>210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</row>
    <row r="50" spans="1:12" ht="38.25" customHeight="1">
      <c r="A50" s="115" t="s">
        <v>214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</row>
    <row r="51" spans="1:12" ht="26.25" customHeight="1">
      <c r="A51" s="115" t="s">
        <v>215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</row>
    <row r="52" spans="1:12" ht="26.25" customHeight="1">
      <c r="A52" s="115" t="s">
        <v>211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</row>
    <row r="53" spans="1:12" ht="26.25" customHeight="1">
      <c r="A53" s="115" t="s">
        <v>212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</row>
    <row r="54" spans="1:12" ht="22.5" customHeight="1">
      <c r="A54" s="115" t="s">
        <v>213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</row>
    <row r="55" spans="1:12" ht="10.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</row>
    <row r="56" spans="1:12" ht="38.25" customHeight="1">
      <c r="A56" s="127" t="s">
        <v>184</v>
      </c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</row>
    <row r="57" spans="1:12" ht="19.5" customHeight="1">
      <c r="A57" s="124" t="s">
        <v>188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</row>
    <row r="58" spans="1:12" ht="9.75" customHeight="1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</row>
    <row r="59" spans="1:12" ht="60" customHeight="1">
      <c r="A59" s="127" t="s">
        <v>182</v>
      </c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</row>
    <row r="60" spans="1:12" ht="18.75">
      <c r="A60" s="124" t="s">
        <v>189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</row>
    <row r="61" spans="1:12" ht="18.75" customHeight="1">
      <c r="A61" s="124" t="s">
        <v>190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</row>
    <row r="62" spans="1:12" ht="18.75" customHeight="1">
      <c r="A62" s="124" t="s">
        <v>191</v>
      </c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</row>
    <row r="63" spans="1:12" ht="18.75" customHeight="1">
      <c r="A63" s="124" t="s">
        <v>192</v>
      </c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</row>
    <row r="64" spans="1:12" ht="18.75" customHeight="1">
      <c r="A64" s="124" t="s">
        <v>216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</row>
    <row r="65" spans="1:12" ht="18.75" customHeight="1">
      <c r="A65" s="124" t="s">
        <v>193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</row>
    <row r="66" spans="1:12" ht="22.5" customHeight="1">
      <c r="A66" s="124" t="s">
        <v>194</v>
      </c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</row>
    <row r="67" spans="1:12" ht="18.75" customHeight="1">
      <c r="A67" s="124" t="s">
        <v>195</v>
      </c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</row>
    <row r="68" spans="1:12" ht="36" customHeight="1">
      <c r="A68" s="124" t="s">
        <v>198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</row>
    <row r="69" spans="1:12" ht="18.75">
      <c r="A69" s="124"/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</row>
    <row r="70" spans="1:12" ht="18.75">
      <c r="A70" s="124"/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</row>
    <row r="71" spans="1:12" ht="18.75">
      <c r="A71" s="124"/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</row>
    <row r="72" spans="1:12" ht="18.75">
      <c r="A72" s="124"/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</row>
    <row r="73" spans="1:12" ht="18.75">
      <c r="A73" s="124"/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</row>
    <row r="74" spans="1:12" ht="18.75">
      <c r="A74" s="124"/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</row>
    <row r="75" spans="1:12" ht="18.75">
      <c r="A75" s="124"/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</row>
    <row r="76" spans="1:12">
      <c r="A76" s="46"/>
      <c r="B76" s="46"/>
      <c r="C76" s="46"/>
      <c r="D76" s="46"/>
      <c r="E76" s="47"/>
      <c r="F76" s="47"/>
      <c r="G76" s="47"/>
      <c r="H76" s="47"/>
      <c r="I76" s="48"/>
      <c r="J76" s="46"/>
      <c r="K76" s="46"/>
      <c r="L76" s="46"/>
    </row>
  </sheetData>
  <mergeCells count="62">
    <mergeCell ref="A46:L46"/>
    <mergeCell ref="A40:L40"/>
    <mergeCell ref="A42:L42"/>
    <mergeCell ref="A43:L43"/>
    <mergeCell ref="A44:L44"/>
    <mergeCell ref="A45:L45"/>
    <mergeCell ref="A57:L57"/>
    <mergeCell ref="A37:L37"/>
    <mergeCell ref="A55:L55"/>
    <mergeCell ref="A75:L75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74:L74"/>
    <mergeCell ref="A39:L39"/>
    <mergeCell ref="A20:J20"/>
    <mergeCell ref="A21:J21"/>
    <mergeCell ref="A19:J19"/>
    <mergeCell ref="A63:L63"/>
    <mergeCell ref="A28:L28"/>
    <mergeCell ref="A30:L30"/>
    <mergeCell ref="A31:L31"/>
    <mergeCell ref="A33:L33"/>
    <mergeCell ref="A35:L35"/>
    <mergeCell ref="A56:L56"/>
    <mergeCell ref="A59:L59"/>
    <mergeCell ref="A60:L60"/>
    <mergeCell ref="A61:L61"/>
    <mergeCell ref="A62:L62"/>
    <mergeCell ref="A32:L32"/>
    <mergeCell ref="A36:L36"/>
    <mergeCell ref="A38:L38"/>
    <mergeCell ref="A41:L41"/>
    <mergeCell ref="A14:J14"/>
    <mergeCell ref="I1:L1"/>
    <mergeCell ref="A4:L6"/>
    <mergeCell ref="A7:L7"/>
    <mergeCell ref="D10:G10"/>
    <mergeCell ref="I10:J10"/>
    <mergeCell ref="A22:L22"/>
    <mergeCell ref="A23:L23"/>
    <mergeCell ref="A24:L24"/>
    <mergeCell ref="A25:L25"/>
    <mergeCell ref="A26:L26"/>
    <mergeCell ref="A15:J15"/>
    <mergeCell ref="A16:J16"/>
    <mergeCell ref="A17:J18"/>
    <mergeCell ref="A52:L52"/>
    <mergeCell ref="A53:L53"/>
    <mergeCell ref="A54:L54"/>
    <mergeCell ref="A47:L47"/>
    <mergeCell ref="A48:L48"/>
    <mergeCell ref="A49:L49"/>
    <mergeCell ref="A50:L50"/>
    <mergeCell ref="A51:L51"/>
  </mergeCells>
  <pageMargins left="0.51181102362204722" right="0.31496062992125984" top="0.35433070866141736" bottom="0.35433070866141736" header="0" footer="0"/>
  <pageSetup paperSize="9" scale="65" fitToHeight="2" orientation="portrait" verticalDpi="0" r:id="rId1"/>
  <rowBreaks count="1" manualBreakCount="1">
    <brk id="5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N17" sqref="N17"/>
    </sheetView>
  </sheetViews>
  <sheetFormatPr defaultRowHeight="15"/>
  <cols>
    <col min="8" max="8" width="90.7109375" customWidth="1"/>
    <col min="12" max="12" width="15.5703125" customWidth="1"/>
  </cols>
  <sheetData>
    <row r="1" spans="1:12" ht="22.5" customHeight="1">
      <c r="J1" s="53" t="s">
        <v>142</v>
      </c>
      <c r="K1" s="54"/>
    </row>
    <row r="2" spans="1:12" ht="18.75" customHeight="1">
      <c r="A2" s="125" t="s">
        <v>224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8.75">
      <c r="A3" s="36"/>
      <c r="B3" s="36"/>
      <c r="C3" s="36"/>
      <c r="D3" s="36"/>
      <c r="E3" s="37"/>
      <c r="F3" s="37"/>
      <c r="G3" s="37"/>
      <c r="H3" s="37"/>
      <c r="I3" s="49"/>
      <c r="J3" s="36"/>
      <c r="K3" s="36"/>
      <c r="L3" s="36"/>
    </row>
    <row r="4" spans="1:12" ht="15" customHeight="1">
      <c r="A4" s="132" t="s">
        <v>1</v>
      </c>
      <c r="B4" s="132"/>
      <c r="C4" s="132"/>
      <c r="D4" s="132"/>
      <c r="E4" s="132"/>
      <c r="F4" s="132"/>
      <c r="G4" s="132"/>
      <c r="H4" s="132"/>
      <c r="I4" s="132" t="s">
        <v>71</v>
      </c>
      <c r="J4" s="132"/>
      <c r="K4" s="132"/>
      <c r="L4" s="132"/>
    </row>
    <row r="5" spans="1:12" ht="27.75" customHeight="1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12" ht="18.75">
      <c r="A6" s="131" t="s">
        <v>72</v>
      </c>
      <c r="B6" s="131"/>
      <c r="C6" s="131"/>
      <c r="D6" s="131"/>
      <c r="E6" s="131"/>
      <c r="F6" s="131"/>
      <c r="G6" s="131"/>
      <c r="H6" s="131"/>
      <c r="I6" s="130"/>
      <c r="J6" s="130"/>
      <c r="K6" s="130"/>
      <c r="L6" s="130"/>
    </row>
    <row r="7" spans="1:12" ht="18.75">
      <c r="A7" s="129" t="s">
        <v>73</v>
      </c>
      <c r="B7" s="129"/>
      <c r="C7" s="129"/>
      <c r="D7" s="129"/>
      <c r="E7" s="129"/>
      <c r="F7" s="129"/>
      <c r="G7" s="129"/>
      <c r="H7" s="129"/>
      <c r="I7" s="130"/>
      <c r="J7" s="130"/>
      <c r="K7" s="130"/>
      <c r="L7" s="130"/>
    </row>
    <row r="8" spans="1:12" ht="18.75">
      <c r="A8" s="129" t="s">
        <v>74</v>
      </c>
      <c r="B8" s="129"/>
      <c r="C8" s="129"/>
      <c r="D8" s="129"/>
      <c r="E8" s="129"/>
      <c r="F8" s="129"/>
      <c r="G8" s="129"/>
      <c r="H8" s="129"/>
      <c r="I8" s="130">
        <v>638588.93999999994</v>
      </c>
      <c r="J8" s="130"/>
      <c r="K8" s="130"/>
      <c r="L8" s="130"/>
    </row>
    <row r="9" spans="1:12" ht="18.75">
      <c r="A9" s="129" t="s">
        <v>75</v>
      </c>
      <c r="B9" s="129"/>
      <c r="C9" s="129"/>
      <c r="D9" s="129"/>
      <c r="E9" s="129"/>
      <c r="F9" s="129"/>
      <c r="G9" s="129"/>
      <c r="H9" s="129"/>
      <c r="I9" s="130"/>
      <c r="J9" s="130"/>
      <c r="K9" s="130"/>
      <c r="L9" s="130"/>
    </row>
    <row r="10" spans="1:12" ht="18.75">
      <c r="A10" s="129" t="s">
        <v>76</v>
      </c>
      <c r="B10" s="129"/>
      <c r="C10" s="129"/>
      <c r="D10" s="129"/>
      <c r="E10" s="129"/>
      <c r="F10" s="129"/>
      <c r="G10" s="129"/>
      <c r="H10" s="129"/>
      <c r="I10" s="130">
        <v>638588.93999999994</v>
      </c>
      <c r="J10" s="130"/>
      <c r="K10" s="130"/>
      <c r="L10" s="130"/>
    </row>
    <row r="11" spans="1:12" ht="18.75">
      <c r="A11" s="129" t="s">
        <v>77</v>
      </c>
      <c r="B11" s="129"/>
      <c r="C11" s="129"/>
      <c r="D11" s="129"/>
      <c r="E11" s="129"/>
      <c r="F11" s="129"/>
      <c r="G11" s="129"/>
      <c r="H11" s="129"/>
      <c r="I11" s="130"/>
      <c r="J11" s="130"/>
      <c r="K11" s="130"/>
      <c r="L11" s="130"/>
    </row>
    <row r="12" spans="1:12" ht="18.75">
      <c r="A12" s="129" t="s">
        <v>78</v>
      </c>
      <c r="B12" s="129"/>
      <c r="C12" s="129"/>
      <c r="D12" s="129"/>
      <c r="E12" s="129"/>
      <c r="F12" s="129"/>
      <c r="G12" s="129"/>
      <c r="H12" s="129"/>
      <c r="I12" s="130">
        <v>94938.2</v>
      </c>
      <c r="J12" s="130"/>
      <c r="K12" s="130"/>
      <c r="L12" s="130"/>
    </row>
    <row r="13" spans="1:12" ht="18.75">
      <c r="A13" s="129" t="s">
        <v>79</v>
      </c>
      <c r="B13" s="129"/>
      <c r="C13" s="129"/>
      <c r="D13" s="129"/>
      <c r="E13" s="129"/>
      <c r="F13" s="129"/>
      <c r="G13" s="129"/>
      <c r="H13" s="129"/>
      <c r="I13" s="130"/>
      <c r="J13" s="130"/>
      <c r="K13" s="130"/>
      <c r="L13" s="130"/>
    </row>
    <row r="14" spans="1:12" ht="18.75">
      <c r="A14" s="129" t="s">
        <v>80</v>
      </c>
      <c r="B14" s="129"/>
      <c r="C14" s="129"/>
      <c r="D14" s="129"/>
      <c r="E14" s="129"/>
      <c r="F14" s="129"/>
      <c r="G14" s="129"/>
      <c r="H14" s="129"/>
      <c r="I14" s="130">
        <v>35898536.840000004</v>
      </c>
      <c r="J14" s="130"/>
      <c r="K14" s="130"/>
      <c r="L14" s="130"/>
    </row>
    <row r="15" spans="1:12" ht="18.75">
      <c r="A15" s="129" t="s">
        <v>75</v>
      </c>
      <c r="B15" s="129"/>
      <c r="C15" s="129"/>
      <c r="D15" s="129"/>
      <c r="E15" s="129"/>
      <c r="F15" s="129"/>
      <c r="G15" s="129"/>
      <c r="H15" s="129"/>
      <c r="I15" s="130"/>
      <c r="J15" s="130"/>
      <c r="K15" s="130"/>
      <c r="L15" s="130"/>
    </row>
    <row r="16" spans="1:12" ht="18.75">
      <c r="A16" s="129" t="s">
        <v>81</v>
      </c>
      <c r="B16" s="129"/>
      <c r="C16" s="129"/>
      <c r="D16" s="129"/>
      <c r="E16" s="129"/>
      <c r="F16" s="129"/>
      <c r="G16" s="129"/>
      <c r="H16" s="129"/>
      <c r="I16" s="130">
        <v>10637396.220000001</v>
      </c>
      <c r="J16" s="130"/>
      <c r="K16" s="130"/>
      <c r="L16" s="130"/>
    </row>
    <row r="17" spans="1:12" ht="18.75">
      <c r="A17" s="129" t="s">
        <v>82</v>
      </c>
      <c r="B17" s="129"/>
      <c r="C17" s="129"/>
      <c r="D17" s="129"/>
      <c r="E17" s="129"/>
      <c r="F17" s="129"/>
      <c r="G17" s="129"/>
      <c r="H17" s="129"/>
      <c r="I17" s="130"/>
      <c r="J17" s="130"/>
      <c r="K17" s="130"/>
      <c r="L17" s="130"/>
    </row>
    <row r="18" spans="1:12" ht="18.75">
      <c r="A18" s="131" t="s">
        <v>83</v>
      </c>
      <c r="B18" s="131"/>
      <c r="C18" s="131"/>
      <c r="D18" s="131"/>
      <c r="E18" s="131"/>
      <c r="F18" s="131"/>
      <c r="G18" s="131"/>
      <c r="H18" s="131"/>
      <c r="I18" s="130"/>
      <c r="J18" s="130"/>
      <c r="K18" s="130"/>
      <c r="L18" s="130"/>
    </row>
    <row r="19" spans="1:12" ht="18.75">
      <c r="A19" s="129" t="s">
        <v>84</v>
      </c>
      <c r="B19" s="129"/>
      <c r="C19" s="129"/>
      <c r="D19" s="129"/>
      <c r="E19" s="129"/>
      <c r="F19" s="129"/>
      <c r="G19" s="129"/>
      <c r="H19" s="129"/>
      <c r="I19" s="130"/>
      <c r="J19" s="130"/>
      <c r="K19" s="130"/>
      <c r="L19" s="130"/>
    </row>
    <row r="20" spans="1:12" ht="18.75">
      <c r="A20" s="129" t="s">
        <v>85</v>
      </c>
      <c r="B20" s="129"/>
      <c r="C20" s="129"/>
      <c r="D20" s="129"/>
      <c r="E20" s="129"/>
      <c r="F20" s="129"/>
      <c r="G20" s="129"/>
      <c r="H20" s="129"/>
      <c r="I20" s="130"/>
      <c r="J20" s="130"/>
      <c r="K20" s="130"/>
      <c r="L20" s="130"/>
    </row>
    <row r="21" spans="1:12" ht="21" customHeight="1">
      <c r="A21" s="129" t="s">
        <v>86</v>
      </c>
      <c r="B21" s="129"/>
      <c r="C21" s="129"/>
      <c r="D21" s="129"/>
      <c r="E21" s="129"/>
      <c r="F21" s="129"/>
      <c r="G21" s="129"/>
      <c r="H21" s="129"/>
      <c r="I21" s="130">
        <v>260928.72</v>
      </c>
      <c r="J21" s="130"/>
      <c r="K21" s="130"/>
      <c r="L21" s="130"/>
    </row>
    <row r="22" spans="1:12" ht="18.75">
      <c r="A22" s="129" t="s">
        <v>87</v>
      </c>
      <c r="B22" s="129"/>
      <c r="C22" s="129"/>
      <c r="D22" s="129"/>
      <c r="E22" s="129"/>
      <c r="F22" s="129"/>
      <c r="G22" s="129"/>
      <c r="H22" s="129"/>
      <c r="I22" s="130">
        <v>45630.28</v>
      </c>
      <c r="J22" s="130"/>
      <c r="K22" s="130"/>
      <c r="L22" s="130"/>
    </row>
    <row r="23" spans="1:12" ht="18.75">
      <c r="A23" s="129" t="s">
        <v>88</v>
      </c>
      <c r="B23" s="129"/>
      <c r="C23" s="129"/>
      <c r="D23" s="129"/>
      <c r="E23" s="129"/>
      <c r="F23" s="129"/>
      <c r="G23" s="129"/>
      <c r="H23" s="129"/>
      <c r="I23" s="130"/>
      <c r="J23" s="130"/>
      <c r="K23" s="130"/>
      <c r="L23" s="130"/>
    </row>
    <row r="24" spans="1:12" ht="18.75">
      <c r="A24" s="129" t="s">
        <v>89</v>
      </c>
      <c r="B24" s="129"/>
      <c r="C24" s="129"/>
      <c r="D24" s="129"/>
      <c r="E24" s="129"/>
      <c r="F24" s="129"/>
      <c r="G24" s="129"/>
      <c r="H24" s="129"/>
      <c r="I24" s="130">
        <v>44287.14</v>
      </c>
      <c r="J24" s="130"/>
      <c r="K24" s="130"/>
      <c r="L24" s="130"/>
    </row>
    <row r="25" spans="1:12" ht="18.75">
      <c r="A25" s="129" t="s">
        <v>90</v>
      </c>
      <c r="B25" s="129"/>
      <c r="C25" s="129"/>
      <c r="D25" s="129"/>
      <c r="E25" s="129"/>
      <c r="F25" s="129"/>
      <c r="G25" s="129"/>
      <c r="H25" s="129"/>
      <c r="I25" s="130">
        <v>18625.98</v>
      </c>
      <c r="J25" s="130"/>
      <c r="K25" s="130"/>
      <c r="L25" s="130"/>
    </row>
    <row r="26" spans="1:12" ht="18.75">
      <c r="A26" s="129" t="s">
        <v>91</v>
      </c>
      <c r="B26" s="129"/>
      <c r="C26" s="129"/>
      <c r="D26" s="129"/>
      <c r="E26" s="129"/>
      <c r="F26" s="129"/>
      <c r="G26" s="129"/>
      <c r="H26" s="129"/>
      <c r="I26" s="130">
        <v>152190.32</v>
      </c>
      <c r="J26" s="130"/>
      <c r="K26" s="130"/>
      <c r="L26" s="130"/>
    </row>
    <row r="27" spans="1:12" ht="18.75">
      <c r="A27" s="129" t="s">
        <v>92</v>
      </c>
      <c r="B27" s="129"/>
      <c r="C27" s="129"/>
      <c r="D27" s="129"/>
      <c r="E27" s="129"/>
      <c r="F27" s="129"/>
      <c r="G27" s="129"/>
      <c r="H27" s="129"/>
      <c r="I27" s="130">
        <v>195</v>
      </c>
      <c r="J27" s="130"/>
      <c r="K27" s="130"/>
      <c r="L27" s="130"/>
    </row>
    <row r="28" spans="1:12" ht="18.75">
      <c r="A28" s="129" t="s">
        <v>93</v>
      </c>
      <c r="B28" s="129"/>
      <c r="C28" s="129"/>
      <c r="D28" s="129"/>
      <c r="E28" s="129"/>
      <c r="F28" s="129"/>
      <c r="G28" s="129"/>
      <c r="H28" s="129"/>
      <c r="I28" s="130"/>
      <c r="J28" s="130"/>
      <c r="K28" s="130"/>
      <c r="L28" s="130"/>
    </row>
    <row r="29" spans="1:12" ht="18.75">
      <c r="A29" s="129" t="s">
        <v>94</v>
      </c>
      <c r="B29" s="129"/>
      <c r="C29" s="129"/>
      <c r="D29" s="129"/>
      <c r="E29" s="129"/>
      <c r="F29" s="129"/>
      <c r="G29" s="129"/>
      <c r="H29" s="129"/>
      <c r="I29" s="130"/>
      <c r="J29" s="130"/>
      <c r="K29" s="130"/>
      <c r="L29" s="130"/>
    </row>
    <row r="30" spans="1:12" ht="18.75">
      <c r="A30" s="129" t="s">
        <v>95</v>
      </c>
      <c r="B30" s="129"/>
      <c r="C30" s="129"/>
      <c r="D30" s="129"/>
      <c r="E30" s="129"/>
      <c r="F30" s="129"/>
      <c r="G30" s="129"/>
      <c r="H30" s="129"/>
      <c r="I30" s="130"/>
      <c r="J30" s="130"/>
      <c r="K30" s="130"/>
      <c r="L30" s="130"/>
    </row>
    <row r="31" spans="1:12" ht="18.75">
      <c r="A31" s="129" t="s">
        <v>96</v>
      </c>
      <c r="B31" s="129"/>
      <c r="C31" s="129"/>
      <c r="D31" s="129"/>
      <c r="E31" s="129"/>
      <c r="F31" s="129"/>
      <c r="G31" s="129"/>
      <c r="H31" s="129"/>
      <c r="I31" s="130"/>
      <c r="J31" s="130"/>
      <c r="K31" s="130"/>
      <c r="L31" s="130"/>
    </row>
    <row r="32" spans="1:12" ht="42" customHeight="1">
      <c r="A32" s="129" t="s">
        <v>97</v>
      </c>
      <c r="B32" s="129"/>
      <c r="C32" s="129"/>
      <c r="D32" s="129"/>
      <c r="E32" s="129"/>
      <c r="F32" s="129"/>
      <c r="G32" s="129"/>
      <c r="H32" s="129"/>
      <c r="I32" s="130">
        <v>4744.26</v>
      </c>
      <c r="J32" s="130"/>
      <c r="K32" s="130"/>
      <c r="L32" s="130"/>
    </row>
    <row r="33" spans="1:12" ht="18.75">
      <c r="A33" s="129" t="s">
        <v>98</v>
      </c>
      <c r="B33" s="129"/>
      <c r="C33" s="129"/>
      <c r="D33" s="129"/>
      <c r="E33" s="129"/>
      <c r="F33" s="129"/>
      <c r="G33" s="129"/>
      <c r="H33" s="129"/>
      <c r="I33" s="130"/>
      <c r="J33" s="130"/>
      <c r="K33" s="130"/>
      <c r="L33" s="130"/>
    </row>
    <row r="34" spans="1:12" ht="18.75">
      <c r="A34" s="129" t="s">
        <v>99</v>
      </c>
      <c r="B34" s="129"/>
      <c r="C34" s="129"/>
      <c r="D34" s="129"/>
      <c r="E34" s="129"/>
      <c r="F34" s="129"/>
      <c r="G34" s="129"/>
      <c r="H34" s="129"/>
      <c r="I34" s="130"/>
      <c r="J34" s="130"/>
      <c r="K34" s="130"/>
      <c r="L34" s="130"/>
    </row>
    <row r="35" spans="1:12" ht="18.75">
      <c r="A35" s="129" t="s">
        <v>100</v>
      </c>
      <c r="B35" s="129"/>
      <c r="C35" s="129"/>
      <c r="D35" s="129"/>
      <c r="E35" s="129"/>
      <c r="F35" s="129"/>
      <c r="G35" s="129"/>
      <c r="H35" s="129"/>
      <c r="I35" s="130"/>
      <c r="J35" s="130"/>
      <c r="K35" s="130"/>
      <c r="L35" s="130"/>
    </row>
    <row r="36" spans="1:12" ht="18.75">
      <c r="A36" s="129" t="s">
        <v>101</v>
      </c>
      <c r="B36" s="129"/>
      <c r="C36" s="129"/>
      <c r="D36" s="129"/>
      <c r="E36" s="129"/>
      <c r="F36" s="129"/>
      <c r="G36" s="129"/>
      <c r="H36" s="129"/>
      <c r="I36" s="130"/>
      <c r="J36" s="130"/>
      <c r="K36" s="130"/>
      <c r="L36" s="130"/>
    </row>
    <row r="37" spans="1:12" ht="18.75">
      <c r="A37" s="129" t="s">
        <v>102</v>
      </c>
      <c r="B37" s="129"/>
      <c r="C37" s="129"/>
      <c r="D37" s="129"/>
      <c r="E37" s="129"/>
      <c r="F37" s="129"/>
      <c r="G37" s="129"/>
      <c r="H37" s="129"/>
      <c r="I37" s="130">
        <v>244.26</v>
      </c>
      <c r="J37" s="130"/>
      <c r="K37" s="130"/>
      <c r="L37" s="130"/>
    </row>
    <row r="38" spans="1:12" ht="18.75">
      <c r="A38" s="129" t="s">
        <v>103</v>
      </c>
      <c r="B38" s="129"/>
      <c r="C38" s="129"/>
      <c r="D38" s="129"/>
      <c r="E38" s="129"/>
      <c r="F38" s="129"/>
      <c r="G38" s="129"/>
      <c r="H38" s="129"/>
      <c r="I38" s="130">
        <v>4500</v>
      </c>
      <c r="J38" s="130"/>
      <c r="K38" s="130"/>
      <c r="L38" s="130"/>
    </row>
    <row r="39" spans="1:12" ht="18.75">
      <c r="A39" s="129" t="s">
        <v>104</v>
      </c>
      <c r="B39" s="129"/>
      <c r="C39" s="129"/>
      <c r="D39" s="129"/>
      <c r="E39" s="129"/>
      <c r="F39" s="129"/>
      <c r="G39" s="129"/>
      <c r="H39" s="129"/>
      <c r="I39" s="130"/>
      <c r="J39" s="130"/>
      <c r="K39" s="130"/>
      <c r="L39" s="130"/>
    </row>
    <row r="40" spans="1:12" ht="18.75">
      <c r="A40" s="129" t="s">
        <v>105</v>
      </c>
      <c r="B40" s="129"/>
      <c r="C40" s="129"/>
      <c r="D40" s="129"/>
      <c r="E40" s="129"/>
      <c r="F40" s="129"/>
      <c r="G40" s="129"/>
      <c r="H40" s="129"/>
      <c r="I40" s="130"/>
      <c r="J40" s="130"/>
      <c r="K40" s="130"/>
      <c r="L40" s="130"/>
    </row>
    <row r="41" spans="1:12" ht="18.75">
      <c r="A41" s="129" t="s">
        <v>106</v>
      </c>
      <c r="B41" s="129"/>
      <c r="C41" s="129"/>
      <c r="D41" s="129"/>
      <c r="E41" s="129"/>
      <c r="F41" s="129"/>
      <c r="G41" s="129"/>
      <c r="H41" s="129"/>
      <c r="I41" s="130"/>
      <c r="J41" s="130"/>
      <c r="K41" s="130"/>
      <c r="L41" s="130"/>
    </row>
    <row r="42" spans="1:12" ht="18.75">
      <c r="A42" s="129" t="s">
        <v>107</v>
      </c>
      <c r="B42" s="129"/>
      <c r="C42" s="129"/>
      <c r="D42" s="129"/>
      <c r="E42" s="129"/>
      <c r="F42" s="129"/>
      <c r="G42" s="129"/>
      <c r="H42" s="129"/>
      <c r="I42" s="130"/>
      <c r="J42" s="130"/>
      <c r="K42" s="130"/>
      <c r="L42" s="130"/>
    </row>
    <row r="43" spans="1:12" ht="18.75">
      <c r="A43" s="129" t="s">
        <v>108</v>
      </c>
      <c r="B43" s="129"/>
      <c r="C43" s="129"/>
      <c r="D43" s="129"/>
      <c r="E43" s="129"/>
      <c r="F43" s="129"/>
      <c r="G43" s="129"/>
      <c r="H43" s="129"/>
      <c r="I43" s="130"/>
      <c r="J43" s="130"/>
      <c r="K43" s="130"/>
      <c r="L43" s="130"/>
    </row>
    <row r="44" spans="1:12" ht="18.75">
      <c r="A44" s="131" t="s">
        <v>109</v>
      </c>
      <c r="B44" s="131"/>
      <c r="C44" s="131"/>
      <c r="D44" s="131"/>
      <c r="E44" s="131"/>
      <c r="F44" s="131"/>
      <c r="G44" s="131"/>
      <c r="H44" s="131"/>
      <c r="I44" s="130"/>
      <c r="J44" s="130"/>
      <c r="K44" s="130"/>
      <c r="L44" s="130"/>
    </row>
    <row r="45" spans="1:12" ht="18.75">
      <c r="A45" s="129" t="s">
        <v>84</v>
      </c>
      <c r="B45" s="129"/>
      <c r="C45" s="129"/>
      <c r="D45" s="129"/>
      <c r="E45" s="129"/>
      <c r="F45" s="129"/>
      <c r="G45" s="129"/>
      <c r="H45" s="129"/>
      <c r="I45" s="130"/>
      <c r="J45" s="130"/>
      <c r="K45" s="130"/>
      <c r="L45" s="130"/>
    </row>
    <row r="46" spans="1:12" ht="18.75">
      <c r="A46" s="129" t="s">
        <v>110</v>
      </c>
      <c r="B46" s="129"/>
      <c r="C46" s="129"/>
      <c r="D46" s="129"/>
      <c r="E46" s="129"/>
      <c r="F46" s="129"/>
      <c r="G46" s="129"/>
      <c r="H46" s="129"/>
      <c r="I46" s="130">
        <v>646554.27</v>
      </c>
      <c r="J46" s="130"/>
      <c r="K46" s="130"/>
      <c r="L46" s="130"/>
    </row>
    <row r="47" spans="1:12" ht="21.75" customHeight="1">
      <c r="A47" s="129" t="s">
        <v>111</v>
      </c>
      <c r="B47" s="129"/>
      <c r="C47" s="129"/>
      <c r="D47" s="129"/>
      <c r="E47" s="129"/>
      <c r="F47" s="129"/>
      <c r="G47" s="129"/>
      <c r="H47" s="129"/>
      <c r="I47" s="130">
        <v>372552.47</v>
      </c>
      <c r="J47" s="130"/>
      <c r="K47" s="130"/>
      <c r="L47" s="130"/>
    </row>
    <row r="48" spans="1:12" ht="18.75">
      <c r="A48" s="129" t="s">
        <v>98</v>
      </c>
      <c r="B48" s="129"/>
      <c r="C48" s="129"/>
      <c r="D48" s="129"/>
      <c r="E48" s="129"/>
      <c r="F48" s="129"/>
      <c r="G48" s="129"/>
      <c r="H48" s="129"/>
      <c r="I48" s="130"/>
      <c r="J48" s="130"/>
      <c r="K48" s="130"/>
      <c r="L48" s="130"/>
    </row>
    <row r="49" spans="1:12" ht="18.75">
      <c r="A49" s="129" t="s">
        <v>112</v>
      </c>
      <c r="B49" s="129"/>
      <c r="C49" s="129"/>
      <c r="D49" s="129"/>
      <c r="E49" s="129"/>
      <c r="F49" s="129"/>
      <c r="G49" s="129"/>
      <c r="H49" s="129"/>
      <c r="I49" s="130"/>
      <c r="J49" s="130"/>
      <c r="K49" s="130"/>
      <c r="L49" s="130"/>
    </row>
    <row r="50" spans="1:12" ht="18.75">
      <c r="A50" s="129" t="s">
        <v>113</v>
      </c>
      <c r="B50" s="129"/>
      <c r="C50" s="129"/>
      <c r="D50" s="129"/>
      <c r="E50" s="129"/>
      <c r="F50" s="129"/>
      <c r="G50" s="129"/>
      <c r="H50" s="129"/>
      <c r="I50" s="130">
        <v>11134.15</v>
      </c>
      <c r="J50" s="130"/>
      <c r="K50" s="130"/>
      <c r="L50" s="130"/>
    </row>
    <row r="51" spans="1:12" ht="18.75">
      <c r="A51" s="129" t="s">
        <v>114</v>
      </c>
      <c r="B51" s="129"/>
      <c r="C51" s="129"/>
      <c r="D51" s="129"/>
      <c r="E51" s="129"/>
      <c r="F51" s="129"/>
      <c r="G51" s="129"/>
      <c r="H51" s="129"/>
      <c r="I51" s="130"/>
      <c r="J51" s="130"/>
      <c r="K51" s="130"/>
      <c r="L51" s="130"/>
    </row>
    <row r="52" spans="1:12" ht="18.75">
      <c r="A52" s="129" t="s">
        <v>115</v>
      </c>
      <c r="B52" s="129"/>
      <c r="C52" s="129"/>
      <c r="D52" s="129"/>
      <c r="E52" s="129"/>
      <c r="F52" s="129"/>
      <c r="G52" s="129"/>
      <c r="H52" s="129"/>
      <c r="I52" s="130">
        <v>59960</v>
      </c>
      <c r="J52" s="130"/>
      <c r="K52" s="130"/>
      <c r="L52" s="130"/>
    </row>
    <row r="53" spans="1:12" ht="18.75">
      <c r="A53" s="129" t="s">
        <v>116</v>
      </c>
      <c r="B53" s="129"/>
      <c r="C53" s="129"/>
      <c r="D53" s="129"/>
      <c r="E53" s="129"/>
      <c r="F53" s="129"/>
      <c r="G53" s="129"/>
      <c r="H53" s="129"/>
      <c r="I53" s="130">
        <v>65131.82</v>
      </c>
      <c r="J53" s="130"/>
      <c r="K53" s="130"/>
      <c r="L53" s="130"/>
    </row>
    <row r="54" spans="1:12" ht="18.75">
      <c r="A54" s="129" t="s">
        <v>117</v>
      </c>
      <c r="B54" s="129"/>
      <c r="C54" s="129"/>
      <c r="D54" s="129"/>
      <c r="E54" s="129"/>
      <c r="F54" s="129"/>
      <c r="G54" s="129"/>
      <c r="H54" s="129"/>
      <c r="I54" s="130">
        <v>236326.5</v>
      </c>
      <c r="J54" s="130"/>
      <c r="K54" s="130"/>
      <c r="L54" s="130"/>
    </row>
    <row r="55" spans="1:12" ht="18.75">
      <c r="A55" s="129" t="s">
        <v>118</v>
      </c>
      <c r="B55" s="129"/>
      <c r="C55" s="129"/>
      <c r="D55" s="129"/>
      <c r="E55" s="129"/>
      <c r="F55" s="129"/>
      <c r="G55" s="129"/>
      <c r="H55" s="129"/>
      <c r="I55" s="130"/>
      <c r="J55" s="130"/>
      <c r="K55" s="130"/>
      <c r="L55" s="130"/>
    </row>
    <row r="56" spans="1:12" ht="18.75">
      <c r="A56" s="129" t="s">
        <v>119</v>
      </c>
      <c r="B56" s="129"/>
      <c r="C56" s="129"/>
      <c r="D56" s="129"/>
      <c r="E56" s="129"/>
      <c r="F56" s="129"/>
      <c r="G56" s="129"/>
      <c r="H56" s="129"/>
      <c r="I56" s="130"/>
      <c r="J56" s="130"/>
      <c r="K56" s="130"/>
      <c r="L56" s="130"/>
    </row>
    <row r="57" spans="1:12" ht="18.75">
      <c r="A57" s="129" t="s">
        <v>120</v>
      </c>
      <c r="B57" s="129"/>
      <c r="C57" s="129"/>
      <c r="D57" s="129"/>
      <c r="E57" s="129"/>
      <c r="F57" s="129"/>
      <c r="G57" s="129"/>
      <c r="H57" s="129"/>
      <c r="I57" s="130"/>
      <c r="J57" s="130"/>
      <c r="K57" s="130"/>
      <c r="L57" s="130"/>
    </row>
    <row r="58" spans="1:12" ht="18.75">
      <c r="A58" s="129" t="s">
        <v>121</v>
      </c>
      <c r="B58" s="129"/>
      <c r="C58" s="129"/>
      <c r="D58" s="129"/>
      <c r="E58" s="129"/>
      <c r="F58" s="129"/>
      <c r="G58" s="129"/>
      <c r="H58" s="129"/>
      <c r="I58" s="130"/>
      <c r="J58" s="130"/>
      <c r="K58" s="130"/>
      <c r="L58" s="130"/>
    </row>
    <row r="59" spans="1:12" ht="18.75">
      <c r="A59" s="129" t="s">
        <v>122</v>
      </c>
      <c r="B59" s="129"/>
      <c r="C59" s="129"/>
      <c r="D59" s="129"/>
      <c r="E59" s="129"/>
      <c r="F59" s="129"/>
      <c r="G59" s="129"/>
      <c r="H59" s="129"/>
      <c r="I59" s="130"/>
      <c r="J59" s="130"/>
      <c r="K59" s="130"/>
      <c r="L59" s="130"/>
    </row>
    <row r="60" spans="1:12" ht="18.75">
      <c r="A60" s="129" t="s">
        <v>123</v>
      </c>
      <c r="B60" s="129"/>
      <c r="C60" s="129"/>
      <c r="D60" s="129"/>
      <c r="E60" s="129"/>
      <c r="F60" s="129"/>
      <c r="G60" s="129"/>
      <c r="H60" s="129"/>
      <c r="I60" s="130"/>
      <c r="J60" s="130"/>
      <c r="K60" s="130"/>
      <c r="L60" s="130"/>
    </row>
    <row r="61" spans="1:12" ht="18.75">
      <c r="A61" s="129" t="s">
        <v>124</v>
      </c>
      <c r="B61" s="129"/>
      <c r="C61" s="129"/>
      <c r="D61" s="129"/>
      <c r="E61" s="129"/>
      <c r="F61" s="129"/>
      <c r="G61" s="129"/>
      <c r="H61" s="129"/>
      <c r="I61" s="130"/>
      <c r="J61" s="130"/>
      <c r="K61" s="130"/>
      <c r="L61" s="130"/>
    </row>
    <row r="62" spans="1:12" ht="37.5" customHeight="1">
      <c r="A62" s="129" t="s">
        <v>125</v>
      </c>
      <c r="B62" s="129"/>
      <c r="C62" s="129"/>
      <c r="D62" s="129"/>
      <c r="E62" s="129"/>
      <c r="F62" s="129"/>
      <c r="G62" s="129"/>
      <c r="H62" s="129"/>
      <c r="I62" s="130">
        <v>8328.82</v>
      </c>
      <c r="J62" s="130"/>
      <c r="K62" s="130"/>
      <c r="L62" s="130"/>
    </row>
    <row r="63" spans="1:12" ht="18.75">
      <c r="A63" s="129" t="s">
        <v>98</v>
      </c>
      <c r="B63" s="129"/>
      <c r="C63" s="129"/>
      <c r="D63" s="129"/>
      <c r="E63" s="129"/>
      <c r="F63" s="129"/>
      <c r="G63" s="129"/>
      <c r="H63" s="129"/>
      <c r="I63" s="130"/>
      <c r="J63" s="130"/>
      <c r="K63" s="130"/>
      <c r="L63" s="130"/>
    </row>
    <row r="64" spans="1:12" ht="18.75">
      <c r="A64" s="129" t="s">
        <v>126</v>
      </c>
      <c r="B64" s="129"/>
      <c r="C64" s="129"/>
      <c r="D64" s="129"/>
      <c r="E64" s="129"/>
      <c r="F64" s="129"/>
      <c r="G64" s="129"/>
      <c r="H64" s="129"/>
      <c r="I64" s="130"/>
      <c r="J64" s="130"/>
      <c r="K64" s="130"/>
      <c r="L64" s="130"/>
    </row>
    <row r="65" spans="1:12" ht="18.75">
      <c r="A65" s="129" t="s">
        <v>127</v>
      </c>
      <c r="B65" s="129"/>
      <c r="C65" s="129"/>
      <c r="D65" s="129"/>
      <c r="E65" s="129"/>
      <c r="F65" s="129"/>
      <c r="G65" s="129"/>
      <c r="H65" s="129"/>
      <c r="I65" s="130">
        <v>2000</v>
      </c>
      <c r="J65" s="130"/>
      <c r="K65" s="130"/>
      <c r="L65" s="130"/>
    </row>
    <row r="66" spans="1:12" ht="18.75">
      <c r="A66" s="129" t="s">
        <v>128</v>
      </c>
      <c r="B66" s="129"/>
      <c r="C66" s="129"/>
      <c r="D66" s="129"/>
      <c r="E66" s="129"/>
      <c r="F66" s="129"/>
      <c r="G66" s="129"/>
      <c r="H66" s="129"/>
      <c r="I66" s="130"/>
      <c r="J66" s="130"/>
      <c r="K66" s="130"/>
      <c r="L66" s="130"/>
    </row>
    <row r="67" spans="1:12" ht="18.75">
      <c r="A67" s="129" t="s">
        <v>129</v>
      </c>
      <c r="B67" s="129"/>
      <c r="C67" s="129"/>
      <c r="D67" s="129"/>
      <c r="E67" s="129"/>
      <c r="F67" s="129"/>
      <c r="G67" s="129"/>
      <c r="H67" s="129"/>
      <c r="I67" s="130"/>
      <c r="J67" s="130"/>
      <c r="K67" s="130"/>
      <c r="L67" s="130"/>
    </row>
    <row r="68" spans="1:12" ht="18.75">
      <c r="A68" s="129" t="s">
        <v>130</v>
      </c>
      <c r="B68" s="129"/>
      <c r="C68" s="129"/>
      <c r="D68" s="129"/>
      <c r="E68" s="129"/>
      <c r="F68" s="129"/>
      <c r="G68" s="129"/>
      <c r="H68" s="129"/>
      <c r="I68" s="130">
        <v>6328.82</v>
      </c>
      <c r="J68" s="130"/>
      <c r="K68" s="130"/>
      <c r="L68" s="130"/>
    </row>
    <row r="69" spans="1:12" ht="18.75">
      <c r="A69" s="129" t="s">
        <v>131</v>
      </c>
      <c r="B69" s="129"/>
      <c r="C69" s="129"/>
      <c r="D69" s="129"/>
      <c r="E69" s="129"/>
      <c r="F69" s="129"/>
      <c r="G69" s="129"/>
      <c r="H69" s="129"/>
      <c r="I69" s="130"/>
      <c r="J69" s="130"/>
      <c r="K69" s="130"/>
      <c r="L69" s="130"/>
    </row>
    <row r="70" spans="1:12" ht="18.75">
      <c r="A70" s="129" t="s">
        <v>132</v>
      </c>
      <c r="B70" s="129"/>
      <c r="C70" s="129"/>
      <c r="D70" s="129"/>
      <c r="E70" s="129"/>
      <c r="F70" s="129"/>
      <c r="G70" s="129"/>
      <c r="H70" s="129"/>
      <c r="I70" s="130"/>
      <c r="J70" s="130"/>
      <c r="K70" s="130"/>
      <c r="L70" s="130"/>
    </row>
    <row r="71" spans="1:12" ht="18.75">
      <c r="A71" s="129" t="s">
        <v>133</v>
      </c>
      <c r="B71" s="129"/>
      <c r="C71" s="129"/>
      <c r="D71" s="129"/>
      <c r="E71" s="129"/>
      <c r="F71" s="129"/>
      <c r="G71" s="129"/>
      <c r="H71" s="129"/>
      <c r="I71" s="130"/>
      <c r="J71" s="130"/>
      <c r="K71" s="130"/>
      <c r="L71" s="130"/>
    </row>
    <row r="72" spans="1:12" ht="18.75">
      <c r="A72" s="129" t="s">
        <v>134</v>
      </c>
      <c r="B72" s="129"/>
      <c r="C72" s="129"/>
      <c r="D72" s="129"/>
      <c r="E72" s="129"/>
      <c r="F72" s="129"/>
      <c r="G72" s="129"/>
      <c r="H72" s="129"/>
      <c r="I72" s="130"/>
      <c r="J72" s="130"/>
      <c r="K72" s="130"/>
      <c r="L72" s="130"/>
    </row>
    <row r="73" spans="1:12" ht="18.75">
      <c r="A73" s="129" t="s">
        <v>135</v>
      </c>
      <c r="B73" s="129"/>
      <c r="C73" s="129"/>
      <c r="D73" s="129"/>
      <c r="E73" s="129"/>
      <c r="F73" s="129"/>
      <c r="G73" s="129"/>
      <c r="H73" s="129"/>
      <c r="I73" s="130"/>
      <c r="J73" s="130"/>
      <c r="K73" s="130"/>
      <c r="L73" s="130"/>
    </row>
    <row r="74" spans="1:12" ht="18.75">
      <c r="A74" s="129" t="s">
        <v>136</v>
      </c>
      <c r="B74" s="129"/>
      <c r="C74" s="129"/>
      <c r="D74" s="129"/>
      <c r="E74" s="129"/>
      <c r="F74" s="129"/>
      <c r="G74" s="129"/>
      <c r="H74" s="129"/>
      <c r="I74" s="130"/>
      <c r="J74" s="130"/>
      <c r="K74" s="130"/>
      <c r="L74" s="130"/>
    </row>
    <row r="75" spans="1:12" ht="18.75">
      <c r="A75" s="129" t="s">
        <v>137</v>
      </c>
      <c r="B75" s="129"/>
      <c r="C75" s="129"/>
      <c r="D75" s="129"/>
      <c r="E75" s="129"/>
      <c r="F75" s="129"/>
      <c r="G75" s="129"/>
      <c r="H75" s="129"/>
      <c r="I75" s="130"/>
      <c r="J75" s="130"/>
      <c r="K75" s="130"/>
      <c r="L75" s="130"/>
    </row>
    <row r="76" spans="1:12" ht="18.75">
      <c r="A76" s="129" t="s">
        <v>138</v>
      </c>
      <c r="B76" s="129"/>
      <c r="C76" s="129"/>
      <c r="D76" s="129"/>
      <c r="E76" s="129"/>
      <c r="F76" s="129"/>
      <c r="G76" s="129"/>
      <c r="H76" s="129"/>
      <c r="I76" s="130"/>
      <c r="J76" s="130"/>
      <c r="K76" s="130"/>
      <c r="L76" s="130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8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6"/>
  <sheetViews>
    <sheetView view="pageBreakPreview" zoomScale="65" zoomScaleNormal="76" zoomScaleSheetLayoutView="65" workbookViewId="0">
      <selection activeCell="A2" sqref="A2"/>
    </sheetView>
  </sheetViews>
  <sheetFormatPr defaultColWidth="9.140625" defaultRowHeight="15"/>
  <cols>
    <col min="1" max="1" width="40.140625" style="1" customWidth="1"/>
    <col min="2" max="2" width="8" style="1" customWidth="1"/>
    <col min="3" max="3" width="10" style="1" customWidth="1"/>
    <col min="4" max="4" width="11" style="1" customWidth="1"/>
    <col min="5" max="5" width="18.85546875" style="1" customWidth="1"/>
    <col min="6" max="6" width="17.140625" style="1" customWidth="1"/>
    <col min="7" max="7" width="17.28515625" style="1" customWidth="1"/>
    <col min="8" max="9" width="16.85546875" style="1" customWidth="1"/>
    <col min="10" max="10" width="14.7109375" style="1" customWidth="1"/>
    <col min="11" max="11" width="12.85546875" style="1" customWidth="1"/>
    <col min="12" max="12" width="13.7109375" style="1" customWidth="1"/>
    <col min="13" max="13" width="15.28515625" style="1" customWidth="1"/>
    <col min="14" max="14" width="14.140625" style="1" customWidth="1"/>
    <col min="15" max="15" width="13" style="1" customWidth="1"/>
    <col min="16" max="16" width="14.42578125" style="1" customWidth="1"/>
    <col min="17" max="16384" width="9.140625" style="1"/>
  </cols>
  <sheetData>
    <row r="1" spans="1:16" ht="22.5" customHeight="1">
      <c r="A1" s="12" t="s">
        <v>223</v>
      </c>
      <c r="O1" s="1" t="s">
        <v>141</v>
      </c>
    </row>
    <row r="2" spans="1:16" ht="19.5" customHeight="1">
      <c r="A2" s="12" t="s">
        <v>229</v>
      </c>
      <c r="B2" s="12"/>
      <c r="C2" s="12"/>
      <c r="D2" s="12"/>
      <c r="E2" s="12"/>
      <c r="F2" s="12"/>
    </row>
    <row r="3" spans="1:16" ht="13.5" customHeight="1">
      <c r="A3" s="12"/>
      <c r="B3" s="12"/>
      <c r="C3" s="12"/>
      <c r="D3" s="12"/>
      <c r="E3" s="12"/>
      <c r="F3" s="12"/>
    </row>
    <row r="4" spans="1:16" ht="54.75" customHeight="1">
      <c r="A4" s="147" t="s">
        <v>1</v>
      </c>
      <c r="B4" s="147" t="s">
        <v>27</v>
      </c>
      <c r="C4" s="147" t="s">
        <v>2</v>
      </c>
      <c r="D4" s="147" t="s">
        <v>33</v>
      </c>
      <c r="E4" s="144">
        <v>2016</v>
      </c>
      <c r="F4" s="145"/>
      <c r="G4" s="145"/>
      <c r="H4" s="146"/>
      <c r="I4" s="141" t="s">
        <v>219</v>
      </c>
      <c r="J4" s="142"/>
      <c r="K4" s="142"/>
      <c r="L4" s="143"/>
      <c r="M4" s="141" t="s">
        <v>220</v>
      </c>
      <c r="N4" s="142"/>
      <c r="O4" s="142"/>
      <c r="P4" s="143"/>
    </row>
    <row r="5" spans="1:16" ht="187.5" customHeight="1">
      <c r="A5" s="148"/>
      <c r="B5" s="148"/>
      <c r="C5" s="148"/>
      <c r="D5" s="148"/>
      <c r="E5" s="8" t="s">
        <v>3</v>
      </c>
      <c r="F5" s="8" t="s">
        <v>4</v>
      </c>
      <c r="G5" s="8" t="s">
        <v>32</v>
      </c>
      <c r="H5" s="8" t="s">
        <v>5</v>
      </c>
      <c r="I5" s="62" t="s">
        <v>3</v>
      </c>
      <c r="J5" s="8" t="s">
        <v>4</v>
      </c>
      <c r="K5" s="8" t="s">
        <v>32</v>
      </c>
      <c r="L5" s="8" t="s">
        <v>5</v>
      </c>
      <c r="M5" s="62" t="s">
        <v>3</v>
      </c>
      <c r="N5" s="8" t="s">
        <v>4</v>
      </c>
      <c r="O5" s="8" t="s">
        <v>32</v>
      </c>
      <c r="P5" s="8" t="s">
        <v>5</v>
      </c>
    </row>
    <row r="6" spans="1:16" ht="22.5" customHeight="1">
      <c r="A6" s="59" t="s">
        <v>153</v>
      </c>
      <c r="B6" s="138">
        <v>100</v>
      </c>
      <c r="C6" s="52"/>
      <c r="D6" s="52"/>
      <c r="E6" s="4">
        <f>F6+G6+H6</f>
        <v>63844402.289999999</v>
      </c>
      <c r="F6" s="4">
        <f>F7+F8+F9+F10+F11+F12+F13+F14</f>
        <v>59329578</v>
      </c>
      <c r="G6" s="4">
        <f t="shared" ref="G6:H6" si="0">G7+G8+G9+G10+G11+G12+G13+G14</f>
        <v>4497083.79</v>
      </c>
      <c r="H6" s="4">
        <f t="shared" si="0"/>
        <v>17740.5</v>
      </c>
      <c r="I6" s="4">
        <f>J6+K6+L6</f>
        <v>55871100</v>
      </c>
      <c r="J6" s="4">
        <f>J7+J8+J9+J10+J11+J12+J13+J14</f>
        <v>55456100</v>
      </c>
      <c r="K6" s="4">
        <f t="shared" ref="K6:L6" si="1">K7+K8+K9+K10+K11+K12+K13+K14</f>
        <v>400000</v>
      </c>
      <c r="L6" s="4">
        <f t="shared" si="1"/>
        <v>15000</v>
      </c>
      <c r="M6" s="4">
        <f>N6+O6+P6</f>
        <v>55471100</v>
      </c>
      <c r="N6" s="4">
        <f>N7+N8+N9+N10+N11+N12+N13+N14</f>
        <v>55456100</v>
      </c>
      <c r="O6" s="4">
        <f>O16+O25+O26+O27+O28+O29+O30</f>
        <v>0</v>
      </c>
      <c r="P6" s="4">
        <f>P16+P25+P26+P27+P28+P29+P30</f>
        <v>15000</v>
      </c>
    </row>
    <row r="7" spans="1:16" ht="17.25" customHeight="1">
      <c r="A7" s="9" t="s">
        <v>165</v>
      </c>
      <c r="B7" s="139"/>
      <c r="C7" s="107"/>
      <c r="D7" s="107"/>
      <c r="E7" s="4">
        <f t="shared" ref="E7:E15" si="2">F7+G7+H7</f>
        <v>34186592.289999999</v>
      </c>
      <c r="F7" s="77">
        <f>F17</f>
        <v>29671768</v>
      </c>
      <c r="G7" s="77">
        <f t="shared" ref="G7:H7" si="3">G17</f>
        <v>4497083.79</v>
      </c>
      <c r="H7" s="77">
        <f t="shared" si="3"/>
        <v>17740.5</v>
      </c>
      <c r="I7" s="4">
        <f t="shared" ref="I7:I39" si="4">J7+K7+L7</f>
        <v>31779700</v>
      </c>
      <c r="J7" s="77">
        <f>J17</f>
        <v>31364700</v>
      </c>
      <c r="K7" s="77">
        <f t="shared" ref="K7:L7" si="5">K17</f>
        <v>400000</v>
      </c>
      <c r="L7" s="77">
        <f t="shared" si="5"/>
        <v>15000</v>
      </c>
      <c r="M7" s="4">
        <f t="shared" ref="M7:M14" si="6">N7+O7+P7</f>
        <v>31379700</v>
      </c>
      <c r="N7" s="77">
        <f>N17</f>
        <v>31364700</v>
      </c>
      <c r="O7" s="77">
        <f t="shared" ref="O7:P7" si="7">O17</f>
        <v>0</v>
      </c>
      <c r="P7" s="77">
        <f t="shared" si="7"/>
        <v>15000</v>
      </c>
    </row>
    <row r="8" spans="1:16" ht="18.75" customHeight="1">
      <c r="A8" s="9" t="s">
        <v>166</v>
      </c>
      <c r="B8" s="139"/>
      <c r="C8" s="107"/>
      <c r="D8" s="107"/>
      <c r="E8" s="4">
        <f t="shared" si="2"/>
        <v>15141900</v>
      </c>
      <c r="F8" s="77">
        <f>F18</f>
        <v>15141900</v>
      </c>
      <c r="G8" s="77">
        <f>G18</f>
        <v>0</v>
      </c>
      <c r="H8" s="77">
        <f>H18</f>
        <v>0</v>
      </c>
      <c r="I8" s="4">
        <f t="shared" si="4"/>
        <v>10122600</v>
      </c>
      <c r="J8" s="77">
        <f t="shared" ref="J8:J14" si="8">J18</f>
        <v>10122600</v>
      </c>
      <c r="K8" s="4"/>
      <c r="L8" s="4"/>
      <c r="M8" s="4">
        <f t="shared" si="6"/>
        <v>10122600</v>
      </c>
      <c r="N8" s="77">
        <f t="shared" ref="N8:N14" si="9">N18</f>
        <v>10122600</v>
      </c>
      <c r="O8" s="4"/>
      <c r="P8" s="4"/>
    </row>
    <row r="9" spans="1:16" ht="17.25" customHeight="1">
      <c r="A9" s="9" t="s">
        <v>167</v>
      </c>
      <c r="B9" s="139"/>
      <c r="C9" s="107"/>
      <c r="D9" s="107"/>
      <c r="E9" s="4">
        <f t="shared" si="2"/>
        <v>2979100</v>
      </c>
      <c r="F9" s="77">
        <f t="shared" ref="F9:G14" si="10">F19</f>
        <v>2979100</v>
      </c>
      <c r="G9" s="77">
        <f t="shared" si="10"/>
        <v>0</v>
      </c>
      <c r="H9" s="77">
        <f t="shared" ref="H9" si="11">H19</f>
        <v>0</v>
      </c>
      <c r="I9" s="4">
        <f t="shared" si="4"/>
        <v>2979100</v>
      </c>
      <c r="J9" s="77">
        <f t="shared" si="8"/>
        <v>2979100</v>
      </c>
      <c r="K9" s="4"/>
      <c r="L9" s="4"/>
      <c r="M9" s="4">
        <f t="shared" si="6"/>
        <v>2979100</v>
      </c>
      <c r="N9" s="77">
        <f t="shared" si="9"/>
        <v>2979100</v>
      </c>
      <c r="O9" s="4"/>
      <c r="P9" s="4"/>
    </row>
    <row r="10" spans="1:16" ht="14.25" customHeight="1">
      <c r="A10" s="9" t="s">
        <v>172</v>
      </c>
      <c r="B10" s="139"/>
      <c r="C10" s="107"/>
      <c r="D10" s="107"/>
      <c r="E10" s="4">
        <f t="shared" si="2"/>
        <v>822610</v>
      </c>
      <c r="F10" s="77">
        <f t="shared" si="10"/>
        <v>822610</v>
      </c>
      <c r="G10" s="77">
        <f t="shared" si="10"/>
        <v>0</v>
      </c>
      <c r="H10" s="77">
        <f t="shared" ref="H10" si="12">H20</f>
        <v>0</v>
      </c>
      <c r="I10" s="4">
        <f t="shared" si="4"/>
        <v>397000</v>
      </c>
      <c r="J10" s="77">
        <f t="shared" si="8"/>
        <v>397000</v>
      </c>
      <c r="K10" s="4"/>
      <c r="L10" s="4"/>
      <c r="M10" s="4">
        <f t="shared" si="6"/>
        <v>397000</v>
      </c>
      <c r="N10" s="77">
        <f t="shared" si="9"/>
        <v>397000</v>
      </c>
      <c r="O10" s="4"/>
      <c r="P10" s="4"/>
    </row>
    <row r="11" spans="1:16" ht="17.25" customHeight="1">
      <c r="A11" s="9" t="s">
        <v>168</v>
      </c>
      <c r="B11" s="139"/>
      <c r="C11" s="107"/>
      <c r="D11" s="107"/>
      <c r="E11" s="4">
        <f t="shared" si="2"/>
        <v>2158100</v>
      </c>
      <c r="F11" s="77">
        <f t="shared" si="10"/>
        <v>2158100</v>
      </c>
      <c r="G11" s="77">
        <f t="shared" si="10"/>
        <v>0</v>
      </c>
      <c r="H11" s="77">
        <f t="shared" ref="H11" si="13">H21</f>
        <v>0</v>
      </c>
      <c r="I11" s="4">
        <f t="shared" si="4"/>
        <v>2158100</v>
      </c>
      <c r="J11" s="77">
        <f t="shared" si="8"/>
        <v>2158100</v>
      </c>
      <c r="K11" s="4"/>
      <c r="L11" s="4"/>
      <c r="M11" s="4">
        <f t="shared" si="6"/>
        <v>2158100</v>
      </c>
      <c r="N11" s="77">
        <f t="shared" si="9"/>
        <v>2158100</v>
      </c>
      <c r="O11" s="4"/>
      <c r="P11" s="4"/>
    </row>
    <row r="12" spans="1:16" ht="17.25" customHeight="1">
      <c r="A12" s="9" t="s">
        <v>169</v>
      </c>
      <c r="B12" s="139"/>
      <c r="C12" s="107"/>
      <c r="D12" s="107"/>
      <c r="E12" s="4">
        <f t="shared" si="2"/>
        <v>3553600</v>
      </c>
      <c r="F12" s="77">
        <f t="shared" si="10"/>
        <v>3553600</v>
      </c>
      <c r="G12" s="77">
        <f t="shared" si="10"/>
        <v>0</v>
      </c>
      <c r="H12" s="77">
        <f t="shared" ref="H12" si="14">H22</f>
        <v>0</v>
      </c>
      <c r="I12" s="4">
        <f t="shared" si="4"/>
        <v>3553600</v>
      </c>
      <c r="J12" s="77">
        <f t="shared" si="8"/>
        <v>3553600</v>
      </c>
      <c r="K12" s="4"/>
      <c r="L12" s="4"/>
      <c r="M12" s="4">
        <f t="shared" si="6"/>
        <v>3553600</v>
      </c>
      <c r="N12" s="77">
        <f t="shared" si="9"/>
        <v>3553600</v>
      </c>
      <c r="O12" s="4"/>
      <c r="P12" s="4"/>
    </row>
    <row r="13" spans="1:16" ht="17.25" customHeight="1">
      <c r="A13" s="9" t="s">
        <v>170</v>
      </c>
      <c r="B13" s="139"/>
      <c r="C13" s="107"/>
      <c r="D13" s="107"/>
      <c r="E13" s="4">
        <f t="shared" si="2"/>
        <v>4336900</v>
      </c>
      <c r="F13" s="77">
        <f t="shared" si="10"/>
        <v>4336900</v>
      </c>
      <c r="G13" s="77">
        <f t="shared" si="10"/>
        <v>0</v>
      </c>
      <c r="H13" s="77">
        <f t="shared" ref="H13" si="15">H23</f>
        <v>0</v>
      </c>
      <c r="I13" s="4">
        <f t="shared" si="4"/>
        <v>4336900</v>
      </c>
      <c r="J13" s="77">
        <f t="shared" si="8"/>
        <v>4336900</v>
      </c>
      <c r="K13" s="4"/>
      <c r="L13" s="4"/>
      <c r="M13" s="4">
        <f t="shared" si="6"/>
        <v>4336900</v>
      </c>
      <c r="N13" s="77">
        <f t="shared" si="9"/>
        <v>4336900</v>
      </c>
      <c r="O13" s="4"/>
      <c r="P13" s="4"/>
    </row>
    <row r="14" spans="1:16" ht="14.25" customHeight="1">
      <c r="A14" s="9" t="s">
        <v>171</v>
      </c>
      <c r="B14" s="140"/>
      <c r="C14" s="107"/>
      <c r="D14" s="107"/>
      <c r="E14" s="4">
        <f t="shared" si="2"/>
        <v>665600</v>
      </c>
      <c r="F14" s="77">
        <f t="shared" si="10"/>
        <v>665600</v>
      </c>
      <c r="G14" s="77">
        <f t="shared" si="10"/>
        <v>0</v>
      </c>
      <c r="H14" s="77">
        <f t="shared" ref="H14" si="16">H24</f>
        <v>0</v>
      </c>
      <c r="I14" s="4">
        <f t="shared" si="4"/>
        <v>544100</v>
      </c>
      <c r="J14" s="77">
        <f t="shared" si="8"/>
        <v>544100</v>
      </c>
      <c r="K14" s="4"/>
      <c r="L14" s="4"/>
      <c r="M14" s="4">
        <f t="shared" si="6"/>
        <v>544100</v>
      </c>
      <c r="N14" s="77">
        <f t="shared" si="9"/>
        <v>544100</v>
      </c>
      <c r="O14" s="4"/>
      <c r="P14" s="4"/>
    </row>
    <row r="15" spans="1:16" ht="23.25" customHeight="1">
      <c r="A15" s="88" t="s">
        <v>154</v>
      </c>
      <c r="B15" s="61">
        <v>110</v>
      </c>
      <c r="C15" s="107"/>
      <c r="D15" s="107"/>
      <c r="E15" s="103">
        <f t="shared" si="2"/>
        <v>0</v>
      </c>
      <c r="F15" s="103"/>
      <c r="G15" s="103"/>
      <c r="H15" s="4"/>
      <c r="I15" s="4">
        <f t="shared" si="4"/>
        <v>0</v>
      </c>
      <c r="J15" s="77"/>
      <c r="K15" s="4"/>
      <c r="L15" s="4"/>
      <c r="M15" s="4"/>
      <c r="N15" s="77"/>
      <c r="O15" s="4"/>
      <c r="P15" s="4"/>
    </row>
    <row r="16" spans="1:16" ht="16.5" customHeight="1">
      <c r="A16" s="60" t="s">
        <v>155</v>
      </c>
      <c r="B16" s="139">
        <v>120</v>
      </c>
      <c r="C16" s="107"/>
      <c r="D16" s="107"/>
      <c r="E16" s="103">
        <f t="shared" ref="E16:E39" si="17">F16+G16+H16</f>
        <v>63844402.289999999</v>
      </c>
      <c r="F16" s="105">
        <f>F17+F18+F19+F20+F21+F22+F23+F24</f>
        <v>59329578</v>
      </c>
      <c r="G16" s="105">
        <f t="shared" ref="G16:H16" si="18">G17+G18+G19+G20+G21+G22+G23+G24</f>
        <v>4497083.79</v>
      </c>
      <c r="H16" s="63">
        <f t="shared" si="18"/>
        <v>17740.5</v>
      </c>
      <c r="I16" s="4">
        <f t="shared" si="4"/>
        <v>55871100</v>
      </c>
      <c r="J16" s="63">
        <f>J17+J18+J19+J20+J21+J22+J23+J24</f>
        <v>55456100</v>
      </c>
      <c r="K16" s="63">
        <f t="shared" ref="K16:L16" si="19">K17+K18+K19+K20+K21+K22+K23+K24</f>
        <v>400000</v>
      </c>
      <c r="L16" s="63">
        <f t="shared" si="19"/>
        <v>15000</v>
      </c>
      <c r="M16" s="4">
        <f t="shared" ref="M16:M30" si="20">N16+O16+P16</f>
        <v>55471100</v>
      </c>
      <c r="N16" s="63">
        <f>N17+N18+N19+N20+N21+N22+N23+N24</f>
        <v>55456100</v>
      </c>
      <c r="O16" s="63">
        <f t="shared" ref="O16:P16" si="21">O17+O18+O19+O20+O21+O22+O23+O24</f>
        <v>0</v>
      </c>
      <c r="P16" s="63">
        <f t="shared" si="21"/>
        <v>15000</v>
      </c>
    </row>
    <row r="17" spans="1:16" ht="16.5" customHeight="1">
      <c r="A17" s="9" t="s">
        <v>165</v>
      </c>
      <c r="B17" s="139"/>
      <c r="C17" s="107"/>
      <c r="D17" s="107"/>
      <c r="E17" s="103">
        <f t="shared" si="17"/>
        <v>34186592.289999999</v>
      </c>
      <c r="F17" s="103">
        <f>29671768</f>
        <v>29671768</v>
      </c>
      <c r="G17" s="105">
        <v>4497083.79</v>
      </c>
      <c r="H17" s="63">
        <v>17740.5</v>
      </c>
      <c r="I17" s="4">
        <f t="shared" si="4"/>
        <v>31779700</v>
      </c>
      <c r="J17" s="77">
        <v>31364700</v>
      </c>
      <c r="K17" s="63">
        <v>400000</v>
      </c>
      <c r="L17" s="63">
        <v>15000</v>
      </c>
      <c r="M17" s="4">
        <f t="shared" si="20"/>
        <v>31379700</v>
      </c>
      <c r="N17" s="77">
        <v>31364700</v>
      </c>
      <c r="O17" s="63"/>
      <c r="P17" s="63">
        <v>15000</v>
      </c>
    </row>
    <row r="18" spans="1:16" ht="14.25" customHeight="1">
      <c r="A18" s="9" t="s">
        <v>166</v>
      </c>
      <c r="B18" s="139"/>
      <c r="C18" s="107"/>
      <c r="D18" s="107"/>
      <c r="E18" s="103">
        <f t="shared" si="17"/>
        <v>15141900</v>
      </c>
      <c r="F18" s="103">
        <v>15141900</v>
      </c>
      <c r="G18" s="105"/>
      <c r="H18" s="63"/>
      <c r="I18" s="4">
        <f t="shared" si="4"/>
        <v>10122600</v>
      </c>
      <c r="J18" s="77">
        <v>10122600</v>
      </c>
      <c r="K18" s="63"/>
      <c r="L18" s="63"/>
      <c r="M18" s="4">
        <f t="shared" si="20"/>
        <v>10122600</v>
      </c>
      <c r="N18" s="77">
        <v>10122600</v>
      </c>
      <c r="O18" s="63"/>
      <c r="P18" s="63"/>
    </row>
    <row r="19" spans="1:16" ht="16.5" customHeight="1">
      <c r="A19" s="9" t="s">
        <v>167</v>
      </c>
      <c r="B19" s="139"/>
      <c r="C19" s="107"/>
      <c r="D19" s="107"/>
      <c r="E19" s="103">
        <f t="shared" si="17"/>
        <v>2979100</v>
      </c>
      <c r="F19" s="103">
        <v>2979100</v>
      </c>
      <c r="G19" s="105"/>
      <c r="H19" s="63"/>
      <c r="I19" s="4">
        <f t="shared" si="4"/>
        <v>2979100</v>
      </c>
      <c r="J19" s="77">
        <v>2979100</v>
      </c>
      <c r="K19" s="63"/>
      <c r="L19" s="63"/>
      <c r="M19" s="4">
        <f t="shared" si="20"/>
        <v>2979100</v>
      </c>
      <c r="N19" s="77">
        <v>2979100</v>
      </c>
      <c r="O19" s="63"/>
      <c r="P19" s="63"/>
    </row>
    <row r="20" spans="1:16" ht="18" customHeight="1">
      <c r="A20" s="9" t="s">
        <v>172</v>
      </c>
      <c r="B20" s="139"/>
      <c r="C20" s="107"/>
      <c r="D20" s="107"/>
      <c r="E20" s="103">
        <f t="shared" si="17"/>
        <v>822610</v>
      </c>
      <c r="F20" s="103">
        <v>822610</v>
      </c>
      <c r="G20" s="105"/>
      <c r="H20" s="63"/>
      <c r="I20" s="4">
        <f t="shared" si="4"/>
        <v>397000</v>
      </c>
      <c r="J20" s="77">
        <v>397000</v>
      </c>
      <c r="K20" s="63"/>
      <c r="L20" s="63"/>
      <c r="M20" s="4">
        <f t="shared" si="20"/>
        <v>397000</v>
      </c>
      <c r="N20" s="77">
        <v>397000</v>
      </c>
      <c r="O20" s="63"/>
      <c r="P20" s="63"/>
    </row>
    <row r="21" spans="1:16" ht="15.75" customHeight="1">
      <c r="A21" s="9" t="s">
        <v>168</v>
      </c>
      <c r="B21" s="139"/>
      <c r="C21" s="107"/>
      <c r="D21" s="107"/>
      <c r="E21" s="103">
        <f t="shared" si="17"/>
        <v>2158100</v>
      </c>
      <c r="F21" s="103">
        <v>2158100</v>
      </c>
      <c r="G21" s="105"/>
      <c r="H21" s="63"/>
      <c r="I21" s="4">
        <f t="shared" si="4"/>
        <v>2158100</v>
      </c>
      <c r="J21" s="77">
        <v>2158100</v>
      </c>
      <c r="K21" s="63"/>
      <c r="L21" s="63"/>
      <c r="M21" s="4">
        <f t="shared" si="20"/>
        <v>2158100</v>
      </c>
      <c r="N21" s="77">
        <v>2158100</v>
      </c>
      <c r="O21" s="63"/>
      <c r="P21" s="63"/>
    </row>
    <row r="22" spans="1:16" ht="18.75" customHeight="1">
      <c r="A22" s="9" t="s">
        <v>169</v>
      </c>
      <c r="B22" s="139"/>
      <c r="C22" s="107"/>
      <c r="D22" s="107"/>
      <c r="E22" s="103">
        <f t="shared" si="17"/>
        <v>3553600</v>
      </c>
      <c r="F22" s="103">
        <v>3553600</v>
      </c>
      <c r="G22" s="105"/>
      <c r="H22" s="63"/>
      <c r="I22" s="4">
        <f t="shared" si="4"/>
        <v>3553600</v>
      </c>
      <c r="J22" s="77">
        <v>3553600</v>
      </c>
      <c r="K22" s="63"/>
      <c r="L22" s="63"/>
      <c r="M22" s="4">
        <f t="shared" si="20"/>
        <v>3553600</v>
      </c>
      <c r="N22" s="77">
        <v>3553600</v>
      </c>
      <c r="O22" s="63"/>
      <c r="P22" s="63"/>
    </row>
    <row r="23" spans="1:16" ht="15.75" customHeight="1">
      <c r="A23" s="9" t="s">
        <v>170</v>
      </c>
      <c r="B23" s="139"/>
      <c r="C23" s="107"/>
      <c r="D23" s="107"/>
      <c r="E23" s="103">
        <f t="shared" si="17"/>
        <v>4336900</v>
      </c>
      <c r="F23" s="103">
        <v>4336900</v>
      </c>
      <c r="G23" s="105"/>
      <c r="H23" s="63"/>
      <c r="I23" s="4">
        <f t="shared" si="4"/>
        <v>4336900</v>
      </c>
      <c r="J23" s="77">
        <v>4336900</v>
      </c>
      <c r="K23" s="63"/>
      <c r="L23" s="63"/>
      <c r="M23" s="4">
        <f t="shared" si="20"/>
        <v>4336900</v>
      </c>
      <c r="N23" s="77">
        <v>4336900</v>
      </c>
      <c r="O23" s="63"/>
      <c r="P23" s="63"/>
    </row>
    <row r="24" spans="1:16" ht="13.5" customHeight="1">
      <c r="A24" s="9" t="s">
        <v>171</v>
      </c>
      <c r="B24" s="140"/>
      <c r="C24" s="107"/>
      <c r="D24" s="107"/>
      <c r="E24" s="103">
        <f t="shared" si="17"/>
        <v>665600</v>
      </c>
      <c r="F24" s="103">
        <v>665600</v>
      </c>
      <c r="G24" s="105"/>
      <c r="H24" s="63"/>
      <c r="I24" s="4">
        <f t="shared" si="4"/>
        <v>544100</v>
      </c>
      <c r="J24" s="77">
        <v>544100</v>
      </c>
      <c r="K24" s="63"/>
      <c r="L24" s="63"/>
      <c r="M24" s="4">
        <f t="shared" si="20"/>
        <v>544100</v>
      </c>
      <c r="N24" s="77">
        <v>544100</v>
      </c>
      <c r="O24" s="63"/>
      <c r="P24" s="63"/>
    </row>
    <row r="25" spans="1:16" ht="18" hidden="1" customHeight="1">
      <c r="B25" s="61"/>
      <c r="C25" s="107"/>
      <c r="D25" s="107"/>
      <c r="E25" s="103">
        <f t="shared" si="17"/>
        <v>0</v>
      </c>
      <c r="F25" s="105"/>
      <c r="G25" s="105"/>
      <c r="H25" s="63"/>
      <c r="I25" s="4">
        <f t="shared" si="4"/>
        <v>0</v>
      </c>
      <c r="J25" s="63"/>
      <c r="K25" s="63"/>
      <c r="L25" s="63"/>
      <c r="M25" s="4">
        <f t="shared" si="20"/>
        <v>0</v>
      </c>
      <c r="N25" s="63"/>
      <c r="O25" s="63"/>
      <c r="P25" s="63"/>
    </row>
    <row r="26" spans="1:16" ht="30.75" customHeight="1">
      <c r="A26" s="60" t="s">
        <v>156</v>
      </c>
      <c r="B26" s="61">
        <v>130</v>
      </c>
      <c r="C26" s="107"/>
      <c r="D26" s="107"/>
      <c r="E26" s="103">
        <f t="shared" si="17"/>
        <v>0</v>
      </c>
      <c r="F26" s="105"/>
      <c r="G26" s="105"/>
      <c r="H26" s="63"/>
      <c r="I26" s="4">
        <f t="shared" si="4"/>
        <v>0</v>
      </c>
      <c r="J26" s="63"/>
      <c r="K26" s="63"/>
      <c r="L26" s="63"/>
      <c r="M26" s="4">
        <f t="shared" si="20"/>
        <v>0</v>
      </c>
      <c r="N26" s="63"/>
      <c r="O26" s="63"/>
      <c r="P26" s="63"/>
    </row>
    <row r="27" spans="1:16" ht="61.5" hidden="1" customHeight="1">
      <c r="A27" s="60" t="s">
        <v>157</v>
      </c>
      <c r="B27" s="61">
        <v>140</v>
      </c>
      <c r="C27" s="107"/>
      <c r="D27" s="107"/>
      <c r="E27" s="103">
        <f t="shared" si="17"/>
        <v>0</v>
      </c>
      <c r="F27" s="105"/>
      <c r="G27" s="105"/>
      <c r="H27" s="113"/>
      <c r="I27" s="4">
        <f t="shared" si="4"/>
        <v>0</v>
      </c>
      <c r="J27" s="98"/>
      <c r="K27" s="98"/>
      <c r="L27" s="113"/>
      <c r="M27" s="4">
        <f t="shared" si="20"/>
        <v>0</v>
      </c>
      <c r="N27" s="63"/>
      <c r="O27" s="63"/>
      <c r="P27" s="63"/>
    </row>
    <row r="28" spans="1:16" ht="34.5" customHeight="1">
      <c r="A28" s="60" t="s">
        <v>158</v>
      </c>
      <c r="B28" s="61">
        <v>150</v>
      </c>
      <c r="C28" s="107"/>
      <c r="D28" s="107"/>
      <c r="E28" s="103">
        <f t="shared" si="17"/>
        <v>0</v>
      </c>
      <c r="F28" s="105"/>
      <c r="G28" s="105"/>
      <c r="H28" s="63"/>
      <c r="I28" s="4">
        <f t="shared" si="4"/>
        <v>0</v>
      </c>
      <c r="J28" s="98"/>
      <c r="K28" s="98"/>
      <c r="L28" s="63"/>
      <c r="M28" s="4">
        <f t="shared" si="20"/>
        <v>0</v>
      </c>
      <c r="N28" s="63"/>
      <c r="O28" s="63"/>
      <c r="P28" s="63"/>
    </row>
    <row r="29" spans="1:16" ht="21" customHeight="1">
      <c r="A29" s="60" t="s">
        <v>159</v>
      </c>
      <c r="B29" s="61">
        <v>160</v>
      </c>
      <c r="C29" s="107"/>
      <c r="D29" s="107"/>
      <c r="E29" s="103">
        <f t="shared" si="17"/>
        <v>0</v>
      </c>
      <c r="F29" s="105"/>
      <c r="G29" s="105"/>
      <c r="H29" s="63"/>
      <c r="I29" s="4">
        <f t="shared" si="4"/>
        <v>0</v>
      </c>
      <c r="J29" s="98"/>
      <c r="K29" s="98"/>
      <c r="L29" s="63"/>
      <c r="M29" s="4">
        <f t="shared" si="20"/>
        <v>0</v>
      </c>
      <c r="N29" s="63"/>
      <c r="O29" s="63"/>
      <c r="P29" s="63"/>
    </row>
    <row r="30" spans="1:16" ht="18.75" customHeight="1">
      <c r="A30" s="60" t="s">
        <v>160</v>
      </c>
      <c r="B30" s="61">
        <v>180</v>
      </c>
      <c r="C30" s="107"/>
      <c r="D30" s="107"/>
      <c r="E30" s="103">
        <f t="shared" si="17"/>
        <v>0</v>
      </c>
      <c r="F30" s="105"/>
      <c r="G30" s="105"/>
      <c r="H30" s="63"/>
      <c r="I30" s="4">
        <f t="shared" si="4"/>
        <v>0</v>
      </c>
      <c r="J30" s="63"/>
      <c r="K30" s="63"/>
      <c r="L30" s="63"/>
      <c r="M30" s="4">
        <f t="shared" si="20"/>
        <v>0</v>
      </c>
      <c r="N30" s="63"/>
      <c r="O30" s="63"/>
      <c r="P30" s="63"/>
    </row>
    <row r="31" spans="1:16" ht="18.75" customHeight="1">
      <c r="A31" s="9" t="s">
        <v>6</v>
      </c>
      <c r="B31" s="135">
        <v>200</v>
      </c>
      <c r="C31" s="108"/>
      <c r="D31" s="108"/>
      <c r="E31" s="103">
        <f t="shared" si="17"/>
        <v>64124354.189999998</v>
      </c>
      <c r="F31" s="103">
        <f>F40+F60+F69+F84+F82</f>
        <v>59329578</v>
      </c>
      <c r="G31" s="103">
        <f t="shared" ref="G31:H31" si="22">G40+G60+G69+G84+G82</f>
        <v>4487021.1899999995</v>
      </c>
      <c r="H31" s="4">
        <f t="shared" si="22"/>
        <v>307755</v>
      </c>
      <c r="I31" s="4">
        <f t="shared" si="4"/>
        <v>59573772.030000001</v>
      </c>
      <c r="J31" s="4">
        <f>J40+J60+J69+J84+J82</f>
        <v>59126342.649999999</v>
      </c>
      <c r="K31" s="4">
        <f t="shared" ref="K31:L31" si="23">K40+K60+K69+K84+K82</f>
        <v>400000</v>
      </c>
      <c r="L31" s="4">
        <f t="shared" si="23"/>
        <v>47429.380000000005</v>
      </c>
      <c r="M31" s="4">
        <f>N31+O31+P31</f>
        <v>55471100</v>
      </c>
      <c r="N31" s="4">
        <f>N40+N60+N69+N84+N82</f>
        <v>55456100</v>
      </c>
      <c r="O31" s="4">
        <f t="shared" ref="O31:P31" si="24">O40+O60+O69+O84+O82</f>
        <v>0</v>
      </c>
      <c r="P31" s="4">
        <f t="shared" si="24"/>
        <v>15000</v>
      </c>
    </row>
    <row r="32" spans="1:16" ht="16.5" customHeight="1">
      <c r="A32" s="9" t="s">
        <v>165</v>
      </c>
      <c r="B32" s="136"/>
      <c r="C32" s="108"/>
      <c r="D32" s="108"/>
      <c r="E32" s="103">
        <f t="shared" si="17"/>
        <v>34252044.299999997</v>
      </c>
      <c r="F32" s="103">
        <f>F43+F52+F71+F86+F95+F104+F158+F167+F176+F186+F196</f>
        <v>29671768</v>
      </c>
      <c r="G32" s="103">
        <f t="shared" ref="G32:H32" si="25">G43+G52+G71+G86+G95+G104+G158+G167+G176+G186+G196</f>
        <v>4272521.3000000007</v>
      </c>
      <c r="H32" s="77">
        <f t="shared" si="25"/>
        <v>307755</v>
      </c>
      <c r="I32" s="4">
        <f t="shared" si="4"/>
        <v>31969372.030000001</v>
      </c>
      <c r="J32" s="77">
        <f>J43+J52+J71+J86+J95+J104+J158+J167+J176+J186+J196</f>
        <v>31521942.650000002</v>
      </c>
      <c r="K32" s="77">
        <f t="shared" ref="K32:L32" si="26">K43+K52+K71+K86+K95+K104+K158+K167+K176+K186+K196</f>
        <v>400000</v>
      </c>
      <c r="L32" s="77">
        <f t="shared" si="26"/>
        <v>47429.380000000005</v>
      </c>
      <c r="M32" s="4">
        <f t="shared" ref="M32:M39" si="27">N32+O32+P32</f>
        <v>31364700</v>
      </c>
      <c r="N32" s="77">
        <f>N43+N52+N71+N86+N95+N104+N158+N167+N176+N186+N196</f>
        <v>31364700</v>
      </c>
      <c r="O32" s="4"/>
      <c r="P32" s="4"/>
    </row>
    <row r="33" spans="1:16" ht="16.5" customHeight="1">
      <c r="A33" s="9" t="s">
        <v>166</v>
      </c>
      <c r="B33" s="136"/>
      <c r="C33" s="108"/>
      <c r="D33" s="108"/>
      <c r="E33" s="103">
        <f t="shared" si="17"/>
        <v>15141900</v>
      </c>
      <c r="F33" s="103">
        <f t="shared" ref="F33:H33" si="28">F44+F53+F72+F87+F96+F105+F159+F168+F177+F187+F197</f>
        <v>15141900</v>
      </c>
      <c r="G33" s="103">
        <f t="shared" si="28"/>
        <v>0</v>
      </c>
      <c r="H33" s="77">
        <f t="shared" si="28"/>
        <v>0</v>
      </c>
      <c r="I33" s="4">
        <f t="shared" si="4"/>
        <v>13635600</v>
      </c>
      <c r="J33" s="77">
        <f t="shared" ref="J33:L33" si="29">J44+J53+J72+J87+J96+J105+J159+J168+J177+J187+J197</f>
        <v>13635600</v>
      </c>
      <c r="K33" s="77">
        <f t="shared" si="29"/>
        <v>0</v>
      </c>
      <c r="L33" s="77">
        <f t="shared" si="29"/>
        <v>0</v>
      </c>
      <c r="M33" s="4">
        <f t="shared" si="27"/>
        <v>10122600</v>
      </c>
      <c r="N33" s="77">
        <f t="shared" ref="N33:N39" si="30">N44+N53+N72+N87+N96+N105+N159+N168+N177+N187+N197</f>
        <v>10122600</v>
      </c>
      <c r="O33" s="4"/>
      <c r="P33" s="4"/>
    </row>
    <row r="34" spans="1:16" ht="14.25" customHeight="1">
      <c r="A34" s="9" t="s">
        <v>167</v>
      </c>
      <c r="B34" s="136"/>
      <c r="C34" s="108"/>
      <c r="D34" s="108"/>
      <c r="E34" s="103">
        <f t="shared" si="17"/>
        <v>2979100</v>
      </c>
      <c r="F34" s="103">
        <f>F45+F54+F73+F88+F97+F106+F160+F169+F178+F188+F198</f>
        <v>2979100</v>
      </c>
      <c r="G34" s="103">
        <f t="shared" ref="G34:H34" si="31">G45+G54+G73+G88+G97+G106+G160+G169+G178+G188+G198</f>
        <v>0</v>
      </c>
      <c r="H34" s="77">
        <f t="shared" si="31"/>
        <v>0</v>
      </c>
      <c r="I34" s="4">
        <f t="shared" si="4"/>
        <v>2979100</v>
      </c>
      <c r="J34" s="77">
        <f t="shared" ref="J34:L34" si="32">J45+J54+J73+J88+J97+J106+J160+J169+J178+J188+J198</f>
        <v>2979100</v>
      </c>
      <c r="K34" s="77">
        <f t="shared" si="32"/>
        <v>0</v>
      </c>
      <c r="L34" s="77">
        <f t="shared" si="32"/>
        <v>0</v>
      </c>
      <c r="M34" s="4">
        <f t="shared" si="27"/>
        <v>2979100</v>
      </c>
      <c r="N34" s="77">
        <f t="shared" si="30"/>
        <v>2979100</v>
      </c>
      <c r="O34" s="4"/>
      <c r="P34" s="4"/>
    </row>
    <row r="35" spans="1:16" ht="18.75" customHeight="1">
      <c r="A35" s="9" t="s">
        <v>172</v>
      </c>
      <c r="B35" s="136"/>
      <c r="C35" s="108"/>
      <c r="D35" s="108"/>
      <c r="E35" s="103">
        <f t="shared" si="17"/>
        <v>822610</v>
      </c>
      <c r="F35" s="103">
        <f t="shared" ref="F35:H35" si="33">F46+F55+F74+F89+F98+F107+F161+F170+F179+F189+F199</f>
        <v>822610</v>
      </c>
      <c r="G35" s="103">
        <f t="shared" si="33"/>
        <v>0</v>
      </c>
      <c r="H35" s="77">
        <f t="shared" si="33"/>
        <v>0</v>
      </c>
      <c r="I35" s="4">
        <f t="shared" si="4"/>
        <v>397000</v>
      </c>
      <c r="J35" s="77">
        <f t="shared" ref="J35:L35" si="34">J46+J55+J74+J89+J98+J107+J161+J170+J179+J189+J199</f>
        <v>397000</v>
      </c>
      <c r="K35" s="77">
        <f t="shared" si="34"/>
        <v>0</v>
      </c>
      <c r="L35" s="77">
        <f t="shared" si="34"/>
        <v>0</v>
      </c>
      <c r="M35" s="4">
        <f t="shared" si="27"/>
        <v>397000</v>
      </c>
      <c r="N35" s="77">
        <f t="shared" si="30"/>
        <v>397000</v>
      </c>
      <c r="O35" s="4"/>
      <c r="P35" s="4"/>
    </row>
    <row r="36" spans="1:16" ht="17.25" customHeight="1">
      <c r="A36" s="9" t="s">
        <v>168</v>
      </c>
      <c r="B36" s="136"/>
      <c r="C36" s="108"/>
      <c r="D36" s="108"/>
      <c r="E36" s="103">
        <f t="shared" si="17"/>
        <v>2158100</v>
      </c>
      <c r="F36" s="103">
        <f t="shared" ref="F36:H36" si="35">F47+F56+F75+F90+F99+F108+F162+F171+F180+F190+F200</f>
        <v>2158100</v>
      </c>
      <c r="G36" s="103">
        <f t="shared" si="35"/>
        <v>0</v>
      </c>
      <c r="H36" s="77">
        <f t="shared" si="35"/>
        <v>0</v>
      </c>
      <c r="I36" s="4">
        <f t="shared" si="4"/>
        <v>2158100</v>
      </c>
      <c r="J36" s="77">
        <f t="shared" ref="J36:L36" si="36">J47+J56+J75+J90+J99+J108+J162+J171+J180+J190+J200</f>
        <v>2158100</v>
      </c>
      <c r="K36" s="77">
        <f t="shared" si="36"/>
        <v>0</v>
      </c>
      <c r="L36" s="77">
        <f t="shared" si="36"/>
        <v>0</v>
      </c>
      <c r="M36" s="4">
        <f t="shared" si="27"/>
        <v>2158100</v>
      </c>
      <c r="N36" s="77">
        <f t="shared" si="30"/>
        <v>2158100</v>
      </c>
      <c r="O36" s="4"/>
      <c r="P36" s="4"/>
    </row>
    <row r="37" spans="1:16" ht="17.25" customHeight="1">
      <c r="A37" s="9" t="s">
        <v>169</v>
      </c>
      <c r="B37" s="136"/>
      <c r="C37" s="108"/>
      <c r="D37" s="108"/>
      <c r="E37" s="103">
        <f t="shared" si="17"/>
        <v>3553600</v>
      </c>
      <c r="F37" s="103">
        <f t="shared" ref="F37:H37" si="37">F48+F57+F76+F91+F100+F109+F163+F172+F181+F191+F201</f>
        <v>3553600</v>
      </c>
      <c r="G37" s="103">
        <f t="shared" si="37"/>
        <v>0</v>
      </c>
      <c r="H37" s="77">
        <f t="shared" si="37"/>
        <v>0</v>
      </c>
      <c r="I37" s="4">
        <f t="shared" si="4"/>
        <v>3553600</v>
      </c>
      <c r="J37" s="77">
        <f t="shared" ref="J37:L37" si="38">J48+J57+J76+J91+J100+J109+J163+J172+J181+J191+J201</f>
        <v>3553600</v>
      </c>
      <c r="K37" s="77">
        <f t="shared" si="38"/>
        <v>0</v>
      </c>
      <c r="L37" s="77">
        <f t="shared" si="38"/>
        <v>0</v>
      </c>
      <c r="M37" s="4">
        <f t="shared" si="27"/>
        <v>3553600</v>
      </c>
      <c r="N37" s="77">
        <f t="shared" si="30"/>
        <v>3553600</v>
      </c>
      <c r="O37" s="4"/>
      <c r="P37" s="4"/>
    </row>
    <row r="38" spans="1:16" ht="18.75" customHeight="1">
      <c r="A38" s="9" t="s">
        <v>170</v>
      </c>
      <c r="B38" s="136"/>
      <c r="C38" s="108"/>
      <c r="D38" s="108"/>
      <c r="E38" s="103">
        <f t="shared" si="17"/>
        <v>4336900</v>
      </c>
      <c r="F38" s="103">
        <f t="shared" ref="F38:H38" si="39">F49+F58+F77+F92+F101+F110+F164+F173+F182+F192+F202</f>
        <v>4336900</v>
      </c>
      <c r="G38" s="103">
        <f t="shared" si="39"/>
        <v>0</v>
      </c>
      <c r="H38" s="77">
        <f t="shared" si="39"/>
        <v>0</v>
      </c>
      <c r="I38" s="4">
        <f t="shared" si="4"/>
        <v>4336900</v>
      </c>
      <c r="J38" s="77">
        <f t="shared" ref="J38:L38" si="40">J49+J58+J77+J92+J101+J110+J164+J173+J182+J192+J202</f>
        <v>4336900</v>
      </c>
      <c r="K38" s="77">
        <f t="shared" si="40"/>
        <v>0</v>
      </c>
      <c r="L38" s="77">
        <f t="shared" si="40"/>
        <v>0</v>
      </c>
      <c r="M38" s="4">
        <f t="shared" si="27"/>
        <v>4336900</v>
      </c>
      <c r="N38" s="77">
        <f t="shared" si="30"/>
        <v>4336900</v>
      </c>
      <c r="O38" s="4"/>
      <c r="P38" s="4"/>
    </row>
    <row r="39" spans="1:16" ht="18.75" customHeight="1">
      <c r="A39" s="9" t="s">
        <v>171</v>
      </c>
      <c r="B39" s="137"/>
      <c r="C39" s="108"/>
      <c r="D39" s="108"/>
      <c r="E39" s="103">
        <f t="shared" si="17"/>
        <v>665600</v>
      </c>
      <c r="F39" s="103">
        <f t="shared" ref="F39:H39" si="41">F50+F59+F78+F93+F102+F111+F165+F174+F183+F193+F203</f>
        <v>665600</v>
      </c>
      <c r="G39" s="103">
        <f t="shared" si="41"/>
        <v>0</v>
      </c>
      <c r="H39" s="77">
        <f t="shared" si="41"/>
        <v>0</v>
      </c>
      <c r="I39" s="4">
        <f t="shared" si="4"/>
        <v>544100</v>
      </c>
      <c r="J39" s="77">
        <f t="shared" ref="J39:L39" si="42">J50+J59+J78+J93+J102+J111+J165+J174+J183+J193+J203</f>
        <v>544100</v>
      </c>
      <c r="K39" s="77">
        <f t="shared" si="42"/>
        <v>0</v>
      </c>
      <c r="L39" s="77">
        <f t="shared" si="42"/>
        <v>0</v>
      </c>
      <c r="M39" s="4">
        <f t="shared" si="27"/>
        <v>544100</v>
      </c>
      <c r="N39" s="77">
        <f t="shared" si="30"/>
        <v>544100</v>
      </c>
      <c r="O39" s="4"/>
      <c r="P39" s="4"/>
    </row>
    <row r="40" spans="1:16" ht="21" customHeight="1">
      <c r="A40" s="10" t="s">
        <v>24</v>
      </c>
      <c r="B40" s="6">
        <v>210</v>
      </c>
      <c r="C40" s="109"/>
      <c r="D40" s="109"/>
      <c r="E40" s="103">
        <f>F40+G40+H40</f>
        <v>50648150.670000002</v>
      </c>
      <c r="F40" s="104">
        <f>F41</f>
        <v>47655678</v>
      </c>
      <c r="G40" s="104">
        <f t="shared" ref="G40:P40" si="43">G41</f>
        <v>2937236.54</v>
      </c>
      <c r="H40" s="5">
        <f t="shared" si="43"/>
        <v>55236.13</v>
      </c>
      <c r="I40" s="4">
        <f>J40+K40+L40</f>
        <v>50415342.649999999</v>
      </c>
      <c r="J40" s="5">
        <f>J41</f>
        <v>50415342.649999999</v>
      </c>
      <c r="K40" s="5">
        <f t="shared" si="43"/>
        <v>0</v>
      </c>
      <c r="L40" s="5">
        <f t="shared" si="43"/>
        <v>0</v>
      </c>
      <c r="M40" s="4">
        <f>N40+O40+P40</f>
        <v>50258100</v>
      </c>
      <c r="N40" s="5">
        <f>N41</f>
        <v>50258100</v>
      </c>
      <c r="O40" s="5">
        <f t="shared" si="43"/>
        <v>0</v>
      </c>
      <c r="P40" s="5">
        <f t="shared" si="43"/>
        <v>0</v>
      </c>
    </row>
    <row r="41" spans="1:16" ht="30" customHeight="1">
      <c r="A41" s="10" t="s">
        <v>25</v>
      </c>
      <c r="B41" s="135">
        <v>211</v>
      </c>
      <c r="C41" s="109"/>
      <c r="D41" s="109"/>
      <c r="E41" s="103">
        <f>F41+G41+H41</f>
        <v>50648150.670000002</v>
      </c>
      <c r="F41" s="104">
        <f>F42+F51</f>
        <v>47655678</v>
      </c>
      <c r="G41" s="104">
        <f t="shared" ref="G41:H41" si="44">G42+G51</f>
        <v>2937236.54</v>
      </c>
      <c r="H41" s="5">
        <f t="shared" si="44"/>
        <v>55236.13</v>
      </c>
      <c r="I41" s="4">
        <f>J41+K41+L41</f>
        <v>50415342.649999999</v>
      </c>
      <c r="J41" s="5">
        <f>J42+J51</f>
        <v>50415342.649999999</v>
      </c>
      <c r="K41" s="5">
        <f t="shared" ref="K41:L41" si="45">K42+K51</f>
        <v>0</v>
      </c>
      <c r="L41" s="5">
        <f t="shared" si="45"/>
        <v>0</v>
      </c>
      <c r="M41" s="4">
        <f>N41+O41+P41</f>
        <v>50258100</v>
      </c>
      <c r="N41" s="5">
        <f>N42+N51</f>
        <v>50258100</v>
      </c>
      <c r="O41" s="5">
        <f t="shared" ref="O41:P41" si="46">O42+O51</f>
        <v>0</v>
      </c>
      <c r="P41" s="5">
        <f t="shared" si="46"/>
        <v>0</v>
      </c>
    </row>
    <row r="42" spans="1:16" ht="19.5" customHeight="1">
      <c r="A42" s="79" t="s">
        <v>173</v>
      </c>
      <c r="B42" s="136"/>
      <c r="C42" s="80">
        <v>111</v>
      </c>
      <c r="D42" s="80">
        <v>211</v>
      </c>
      <c r="E42" s="72">
        <f t="shared" ref="E42:I42" si="47">SUM(E43:E50)</f>
        <v>36122279.07</v>
      </c>
      <c r="F42" s="72">
        <f t="shared" si="47"/>
        <v>36122279.07</v>
      </c>
      <c r="G42" s="72">
        <f t="shared" si="47"/>
        <v>0</v>
      </c>
      <c r="H42" s="78">
        <f t="shared" si="47"/>
        <v>0</v>
      </c>
      <c r="I42" s="78">
        <f t="shared" si="47"/>
        <v>38721433.810000002</v>
      </c>
      <c r="J42" s="78">
        <f>SUM(J43:J50)</f>
        <v>38721433.810000002</v>
      </c>
      <c r="K42" s="78">
        <f t="shared" ref="K42:L42" si="48">SUM(K43:K50)</f>
        <v>0</v>
      </c>
      <c r="L42" s="78">
        <f t="shared" si="48"/>
        <v>0</v>
      </c>
      <c r="M42" s="81">
        <f t="shared" ref="M42:M59" si="49">N42+O42+P42</f>
        <v>38600663.759999998</v>
      </c>
      <c r="N42" s="78">
        <f>SUM(N43:N50)</f>
        <v>38600663.759999998</v>
      </c>
      <c r="O42" s="78">
        <f t="shared" ref="O42:P42" si="50">SUM(O43:O50)</f>
        <v>0</v>
      </c>
      <c r="P42" s="78">
        <f t="shared" si="50"/>
        <v>0</v>
      </c>
    </row>
    <row r="43" spans="1:16">
      <c r="A43" s="9" t="s">
        <v>165</v>
      </c>
      <c r="B43" s="136"/>
      <c r="C43" s="80">
        <v>111</v>
      </c>
      <c r="D43" s="80">
        <v>211</v>
      </c>
      <c r="E43" s="71">
        <f t="shared" ref="E43:E50" si="51">F43+G43+H43</f>
        <v>20310579.07</v>
      </c>
      <c r="F43" s="72">
        <v>20310579.07</v>
      </c>
      <c r="G43" s="72"/>
      <c r="H43" s="3"/>
      <c r="I43" s="2">
        <f t="shared" ref="I43:I50" si="52">J43+K43+L43</f>
        <v>22702032.810000002</v>
      </c>
      <c r="J43" s="78">
        <f>22581262.76+120770.05</f>
        <v>22702032.810000002</v>
      </c>
      <c r="K43" s="3"/>
      <c r="L43" s="3"/>
      <c r="M43" s="2">
        <f t="shared" si="49"/>
        <v>22581262.760000002</v>
      </c>
      <c r="N43" s="78">
        <v>22581262.760000002</v>
      </c>
      <c r="O43" s="3"/>
      <c r="P43" s="3"/>
    </row>
    <row r="44" spans="1:16">
      <c r="A44" s="9" t="s">
        <v>166</v>
      </c>
      <c r="B44" s="136"/>
      <c r="C44" s="80">
        <v>111</v>
      </c>
      <c r="D44" s="80">
        <v>211</v>
      </c>
      <c r="E44" s="71">
        <f t="shared" si="51"/>
        <v>6497600</v>
      </c>
      <c r="F44" s="72">
        <v>6497600</v>
      </c>
      <c r="G44" s="72"/>
      <c r="H44" s="3"/>
      <c r="I44" s="2">
        <f t="shared" si="52"/>
        <v>6789900</v>
      </c>
      <c r="J44" s="78">
        <v>6789900</v>
      </c>
      <c r="K44" s="3"/>
      <c r="L44" s="3"/>
      <c r="M44" s="2">
        <f t="shared" si="49"/>
        <v>6789900</v>
      </c>
      <c r="N44" s="78">
        <v>6789900</v>
      </c>
      <c r="O44" s="3"/>
      <c r="P44" s="3"/>
    </row>
    <row r="45" spans="1:16">
      <c r="A45" s="9" t="s">
        <v>167</v>
      </c>
      <c r="B45" s="136"/>
      <c r="C45" s="80">
        <v>111</v>
      </c>
      <c r="D45" s="80">
        <v>211</v>
      </c>
      <c r="E45" s="71">
        <f t="shared" si="51"/>
        <v>2078420</v>
      </c>
      <c r="F45" s="72">
        <v>2078420</v>
      </c>
      <c r="G45" s="72"/>
      <c r="H45" s="3"/>
      <c r="I45" s="2">
        <f t="shared" si="52"/>
        <v>1867204.3</v>
      </c>
      <c r="J45" s="100">
        <v>1867204.3</v>
      </c>
      <c r="K45" s="3"/>
      <c r="L45" s="3"/>
      <c r="M45" s="2">
        <f t="shared" si="49"/>
        <v>1867204.3</v>
      </c>
      <c r="N45" s="100">
        <v>1867204.3</v>
      </c>
      <c r="O45" s="3"/>
      <c r="P45" s="3"/>
    </row>
    <row r="46" spans="1:16">
      <c r="A46" s="9" t="s">
        <v>172</v>
      </c>
      <c r="B46" s="136"/>
      <c r="C46" s="80">
        <v>111</v>
      </c>
      <c r="D46" s="80">
        <v>211</v>
      </c>
      <c r="E46" s="71">
        <f t="shared" si="51"/>
        <v>396780</v>
      </c>
      <c r="F46" s="72">
        <v>396780</v>
      </c>
      <c r="G46" s="72"/>
      <c r="H46" s="3"/>
      <c r="I46" s="2">
        <f t="shared" si="52"/>
        <v>152841.79999999999</v>
      </c>
      <c r="J46" s="100">
        <v>152841.79999999999</v>
      </c>
      <c r="K46" s="3"/>
      <c r="L46" s="3"/>
      <c r="M46" s="2">
        <f t="shared" si="49"/>
        <v>152841.79999999999</v>
      </c>
      <c r="N46" s="100">
        <v>152841.79999999999</v>
      </c>
      <c r="O46" s="3"/>
      <c r="P46" s="3"/>
    </row>
    <row r="47" spans="1:16">
      <c r="A47" s="9" t="s">
        <v>168</v>
      </c>
      <c r="B47" s="136"/>
      <c r="C47" s="80">
        <v>111</v>
      </c>
      <c r="D47" s="80">
        <v>211</v>
      </c>
      <c r="E47" s="71">
        <f t="shared" si="51"/>
        <v>1298100</v>
      </c>
      <c r="F47" s="72">
        <v>1298100</v>
      </c>
      <c r="G47" s="72"/>
      <c r="H47" s="3"/>
      <c r="I47" s="2">
        <f t="shared" si="52"/>
        <v>1434370</v>
      </c>
      <c r="J47" s="100">
        <v>1434370</v>
      </c>
      <c r="K47" s="3"/>
      <c r="L47" s="3"/>
      <c r="M47" s="2">
        <f t="shared" si="49"/>
        <v>1434370</v>
      </c>
      <c r="N47" s="100">
        <v>1434370</v>
      </c>
      <c r="O47" s="3"/>
      <c r="P47" s="3"/>
    </row>
    <row r="48" spans="1:16">
      <c r="A48" s="9" t="s">
        <v>169</v>
      </c>
      <c r="B48" s="136"/>
      <c r="C48" s="80">
        <v>111</v>
      </c>
      <c r="D48" s="80">
        <v>211</v>
      </c>
      <c r="E48" s="71">
        <f t="shared" si="51"/>
        <v>2293100</v>
      </c>
      <c r="F48" s="72">
        <v>2293100</v>
      </c>
      <c r="G48" s="72"/>
      <c r="H48" s="3"/>
      <c r="I48" s="2">
        <f t="shared" si="52"/>
        <v>2411136.5</v>
      </c>
      <c r="J48" s="100">
        <v>2411136.5</v>
      </c>
      <c r="K48" s="3"/>
      <c r="L48" s="3"/>
      <c r="M48" s="2">
        <f t="shared" si="49"/>
        <v>2411136.5</v>
      </c>
      <c r="N48" s="100">
        <v>2411136.5</v>
      </c>
      <c r="O48" s="3"/>
      <c r="P48" s="3"/>
    </row>
    <row r="49" spans="1:17">
      <c r="A49" s="9" t="s">
        <v>170</v>
      </c>
      <c r="B49" s="136"/>
      <c r="C49" s="80">
        <v>111</v>
      </c>
      <c r="D49" s="80">
        <v>211</v>
      </c>
      <c r="E49" s="71">
        <f t="shared" si="51"/>
        <v>2850920</v>
      </c>
      <c r="F49" s="72">
        <v>2850920</v>
      </c>
      <c r="G49" s="72"/>
      <c r="H49" s="3"/>
      <c r="I49" s="2">
        <f t="shared" si="52"/>
        <v>3032104.4</v>
      </c>
      <c r="J49" s="100">
        <v>3032104.4</v>
      </c>
      <c r="K49" s="3"/>
      <c r="L49" s="3"/>
      <c r="M49" s="2">
        <f t="shared" si="49"/>
        <v>3032104.4</v>
      </c>
      <c r="N49" s="100">
        <v>3032104.4</v>
      </c>
      <c r="O49" s="3"/>
      <c r="P49" s="3"/>
    </row>
    <row r="50" spans="1:17">
      <c r="A50" s="9" t="s">
        <v>171</v>
      </c>
      <c r="B50" s="136"/>
      <c r="C50" s="80">
        <v>111</v>
      </c>
      <c r="D50" s="80">
        <v>211</v>
      </c>
      <c r="E50" s="71">
        <f t="shared" si="51"/>
        <v>396780</v>
      </c>
      <c r="F50" s="72">
        <v>396780</v>
      </c>
      <c r="G50" s="72"/>
      <c r="H50" s="3"/>
      <c r="I50" s="2">
        <f t="shared" si="52"/>
        <v>331844</v>
      </c>
      <c r="J50" s="100">
        <v>331844</v>
      </c>
      <c r="K50" s="3"/>
      <c r="L50" s="3"/>
      <c r="M50" s="2">
        <f t="shared" si="49"/>
        <v>331844</v>
      </c>
      <c r="N50" s="100">
        <v>331844</v>
      </c>
      <c r="O50" s="3"/>
      <c r="P50" s="3"/>
    </row>
    <row r="51" spans="1:17" ht="24" customHeight="1">
      <c r="A51" s="79" t="s">
        <v>174</v>
      </c>
      <c r="B51" s="136"/>
      <c r="C51" s="80">
        <v>119</v>
      </c>
      <c r="D51" s="80">
        <v>213</v>
      </c>
      <c r="E51" s="71">
        <f t="shared" ref="E51:E194" si="53">F51+G51+H51</f>
        <v>14525871.6</v>
      </c>
      <c r="F51" s="72">
        <f>SUM(F52:F59)</f>
        <v>11533398.93</v>
      </c>
      <c r="G51" s="72">
        <f t="shared" ref="G51:H51" si="54">SUM(G52:G59)</f>
        <v>2937236.54</v>
      </c>
      <c r="H51" s="78">
        <f t="shared" si="54"/>
        <v>55236.13</v>
      </c>
      <c r="I51" s="81">
        <f t="shared" ref="I51" si="55">J51+K51+L51</f>
        <v>11693908.839999998</v>
      </c>
      <c r="J51" s="72">
        <f>SUM(J52:J59)</f>
        <v>11693908.839999998</v>
      </c>
      <c r="K51" s="78">
        <f t="shared" ref="K51:L51" si="56">SUM(K52:K59)</f>
        <v>0</v>
      </c>
      <c r="L51" s="78">
        <f t="shared" si="56"/>
        <v>0</v>
      </c>
      <c r="M51" s="81">
        <f t="shared" si="49"/>
        <v>11657436.239999998</v>
      </c>
      <c r="N51" s="78">
        <f>SUM(N52:N59)</f>
        <v>11657436.239999998</v>
      </c>
      <c r="O51" s="78">
        <f t="shared" ref="O51:P51" si="57">SUM(O52:O59)</f>
        <v>0</v>
      </c>
      <c r="P51" s="78">
        <f t="shared" si="57"/>
        <v>0</v>
      </c>
      <c r="Q51" s="82"/>
    </row>
    <row r="52" spans="1:17">
      <c r="A52" s="9" t="s">
        <v>165</v>
      </c>
      <c r="B52" s="136"/>
      <c r="C52" s="80">
        <v>119</v>
      </c>
      <c r="D52" s="80">
        <v>213</v>
      </c>
      <c r="E52" s="71">
        <f t="shared" si="53"/>
        <v>9750761.5999999996</v>
      </c>
      <c r="F52" s="72">
        <v>6758288.9299999997</v>
      </c>
      <c r="G52" s="72">
        <v>2937236.54</v>
      </c>
      <c r="H52" s="3">
        <v>55236.13</v>
      </c>
      <c r="I52" s="2">
        <f t="shared" ref="I52" si="58">J52+K52+L52</f>
        <v>6856009.8399999999</v>
      </c>
      <c r="J52" s="100">
        <f>6819537.24+36472.6</f>
        <v>6856009.8399999999</v>
      </c>
      <c r="K52" s="78"/>
      <c r="L52" s="3"/>
      <c r="M52" s="2">
        <f t="shared" si="49"/>
        <v>6819537.2400000002</v>
      </c>
      <c r="N52" s="3">
        <v>6819537.2400000002</v>
      </c>
      <c r="O52" s="3"/>
      <c r="P52" s="3"/>
    </row>
    <row r="53" spans="1:17">
      <c r="A53" s="9" t="s">
        <v>166</v>
      </c>
      <c r="B53" s="136"/>
      <c r="C53" s="80">
        <v>119</v>
      </c>
      <c r="D53" s="80">
        <v>213</v>
      </c>
      <c r="E53" s="71">
        <f t="shared" si="53"/>
        <v>1962300</v>
      </c>
      <c r="F53" s="72">
        <v>1962300</v>
      </c>
      <c r="G53" s="72"/>
      <c r="H53" s="3"/>
      <c r="I53" s="2">
        <f t="shared" ref="I53" si="59">J53+K53+L53</f>
        <v>2050550</v>
      </c>
      <c r="J53" s="100">
        <v>2050550</v>
      </c>
      <c r="K53" s="78"/>
      <c r="L53" s="3"/>
      <c r="M53" s="2">
        <f t="shared" si="49"/>
        <v>2050550</v>
      </c>
      <c r="N53" s="3">
        <v>2050550</v>
      </c>
      <c r="O53" s="3"/>
      <c r="P53" s="3"/>
    </row>
    <row r="54" spans="1:17">
      <c r="A54" s="9" t="s">
        <v>167</v>
      </c>
      <c r="B54" s="136"/>
      <c r="C54" s="80">
        <v>119</v>
      </c>
      <c r="D54" s="80">
        <v>213</v>
      </c>
      <c r="E54" s="71">
        <f t="shared" si="53"/>
        <v>627680</v>
      </c>
      <c r="F54" s="72">
        <v>627680</v>
      </c>
      <c r="G54" s="72"/>
      <c r="H54" s="3"/>
      <c r="I54" s="2">
        <f t="shared" ref="I54" si="60">J54+K54+L54</f>
        <v>563895.69999999995</v>
      </c>
      <c r="J54" s="100">
        <v>563895.69999999995</v>
      </c>
      <c r="K54" s="78"/>
      <c r="L54" s="3"/>
      <c r="M54" s="2">
        <f t="shared" si="49"/>
        <v>563895.69999999995</v>
      </c>
      <c r="N54" s="100">
        <v>563895.69999999995</v>
      </c>
      <c r="O54" s="3"/>
      <c r="P54" s="3"/>
    </row>
    <row r="55" spans="1:17">
      <c r="A55" s="9" t="s">
        <v>172</v>
      </c>
      <c r="B55" s="136"/>
      <c r="C55" s="80">
        <v>119</v>
      </c>
      <c r="D55" s="80">
        <v>213</v>
      </c>
      <c r="E55" s="71">
        <f t="shared" si="53"/>
        <v>119830</v>
      </c>
      <c r="F55" s="72">
        <v>119830</v>
      </c>
      <c r="G55" s="72"/>
      <c r="H55" s="3"/>
      <c r="I55" s="2">
        <f t="shared" ref="I55" si="61">J55+K55+L55</f>
        <v>46158.2</v>
      </c>
      <c r="J55" s="100">
        <v>46158.2</v>
      </c>
      <c r="K55" s="78"/>
      <c r="L55" s="3"/>
      <c r="M55" s="2">
        <f t="shared" si="49"/>
        <v>46158.2</v>
      </c>
      <c r="N55" s="100">
        <v>46158.2</v>
      </c>
      <c r="O55" s="3"/>
      <c r="P55" s="3"/>
    </row>
    <row r="56" spans="1:17">
      <c r="A56" s="9" t="s">
        <v>168</v>
      </c>
      <c r="B56" s="136"/>
      <c r="C56" s="80">
        <v>119</v>
      </c>
      <c r="D56" s="80">
        <v>213</v>
      </c>
      <c r="E56" s="71">
        <f t="shared" si="53"/>
        <v>392000</v>
      </c>
      <c r="F56" s="72">
        <v>392000</v>
      </c>
      <c r="G56" s="72"/>
      <c r="H56" s="3"/>
      <c r="I56" s="2">
        <f t="shared" ref="I56" si="62">J56+K56+L56</f>
        <v>433180</v>
      </c>
      <c r="J56" s="100">
        <v>433180</v>
      </c>
      <c r="K56" s="78"/>
      <c r="L56" s="3"/>
      <c r="M56" s="2">
        <f t="shared" si="49"/>
        <v>433180</v>
      </c>
      <c r="N56" s="100">
        <v>433180</v>
      </c>
      <c r="O56" s="3"/>
      <c r="P56" s="3"/>
    </row>
    <row r="57" spans="1:17">
      <c r="A57" s="9" t="s">
        <v>169</v>
      </c>
      <c r="B57" s="136"/>
      <c r="C57" s="80">
        <v>119</v>
      </c>
      <c r="D57" s="80">
        <v>213</v>
      </c>
      <c r="E57" s="71">
        <f t="shared" si="53"/>
        <v>692500</v>
      </c>
      <c r="F57" s="72">
        <v>692500</v>
      </c>
      <c r="G57" s="72"/>
      <c r="H57" s="3"/>
      <c r="I57" s="2">
        <f t="shared" ref="I57" si="63">J57+K57+L57</f>
        <v>728163.5</v>
      </c>
      <c r="J57" s="100">
        <v>728163.5</v>
      </c>
      <c r="K57" s="78"/>
      <c r="L57" s="3"/>
      <c r="M57" s="2">
        <f t="shared" si="49"/>
        <v>728163.5</v>
      </c>
      <c r="N57" s="100">
        <v>728163.5</v>
      </c>
      <c r="O57" s="3"/>
      <c r="P57" s="3"/>
    </row>
    <row r="58" spans="1:17">
      <c r="A58" s="9" t="s">
        <v>170</v>
      </c>
      <c r="B58" s="136"/>
      <c r="C58" s="80">
        <v>119</v>
      </c>
      <c r="D58" s="80">
        <v>213</v>
      </c>
      <c r="E58" s="71">
        <f t="shared" si="53"/>
        <v>860980</v>
      </c>
      <c r="F58" s="72">
        <v>860980</v>
      </c>
      <c r="G58" s="72"/>
      <c r="H58" s="3"/>
      <c r="I58" s="2">
        <f t="shared" ref="I58" si="64">J58+K58+L58</f>
        <v>915695.6</v>
      </c>
      <c r="J58" s="100">
        <v>915695.6</v>
      </c>
      <c r="K58" s="78"/>
      <c r="L58" s="3"/>
      <c r="M58" s="2">
        <f t="shared" si="49"/>
        <v>915695.6</v>
      </c>
      <c r="N58" s="100">
        <v>915695.6</v>
      </c>
      <c r="O58" s="3"/>
      <c r="P58" s="3"/>
    </row>
    <row r="59" spans="1:17" ht="13.5" customHeight="1">
      <c r="A59" s="9" t="s">
        <v>171</v>
      </c>
      <c r="B59" s="137"/>
      <c r="C59" s="80">
        <v>119</v>
      </c>
      <c r="D59" s="80">
        <v>213</v>
      </c>
      <c r="E59" s="71">
        <f t="shared" si="53"/>
        <v>119820</v>
      </c>
      <c r="F59" s="72">
        <v>119820</v>
      </c>
      <c r="G59" s="72"/>
      <c r="H59" s="3"/>
      <c r="I59" s="2">
        <f t="shared" ref="I59" si="65">J59+K59+L59</f>
        <v>100256</v>
      </c>
      <c r="J59" s="100">
        <v>100256</v>
      </c>
      <c r="K59" s="78"/>
      <c r="L59" s="3"/>
      <c r="M59" s="2">
        <f t="shared" si="49"/>
        <v>100256</v>
      </c>
      <c r="N59" s="100">
        <v>100256</v>
      </c>
      <c r="O59" s="3"/>
      <c r="P59" s="3"/>
    </row>
    <row r="60" spans="1:17" ht="18" customHeight="1">
      <c r="A60" s="10" t="s">
        <v>26</v>
      </c>
      <c r="B60" s="6">
        <v>220</v>
      </c>
      <c r="C60" s="109"/>
      <c r="D60" s="109"/>
      <c r="E60" s="103">
        <f>F60+G60+H60</f>
        <v>84600</v>
      </c>
      <c r="F60" s="104">
        <f>F61+F62+F63+F64+F65+F66+F67+F68</f>
        <v>0</v>
      </c>
      <c r="G60" s="104">
        <f t="shared" ref="G60:H60" si="66">G61+G62+G63+G64+G65+G66+G67+G68</f>
        <v>84600</v>
      </c>
      <c r="H60" s="5">
        <f t="shared" si="66"/>
        <v>0</v>
      </c>
      <c r="I60" s="4">
        <f>J60+K60+L60</f>
        <v>0</v>
      </c>
      <c r="J60" s="101">
        <f>J61+J62+J63+J64+J65+J66+J67+J68</f>
        <v>0</v>
      </c>
      <c r="K60" s="5">
        <f t="shared" ref="K60:L60" si="67">K61+K62+K63+K64+K65+K66+K67+K68</f>
        <v>0</v>
      </c>
      <c r="L60" s="5">
        <f t="shared" si="67"/>
        <v>0</v>
      </c>
      <c r="M60" s="4">
        <f>N60+O60+P60</f>
        <v>0</v>
      </c>
      <c r="N60" s="5">
        <f>N61+N62+N63+N64+N65+N66+N67+N68</f>
        <v>0</v>
      </c>
      <c r="O60" s="5">
        <f t="shared" ref="O60:P60" si="68">O61+O62+O63+O64+O65+O66+O67+O68</f>
        <v>0</v>
      </c>
      <c r="P60" s="5">
        <f t="shared" si="68"/>
        <v>0</v>
      </c>
    </row>
    <row r="61" spans="1:17" ht="26.25" customHeight="1">
      <c r="A61" s="11" t="s">
        <v>7</v>
      </c>
      <c r="B61" s="7"/>
      <c r="C61" s="80">
        <v>112</v>
      </c>
      <c r="D61" s="80">
        <v>212</v>
      </c>
      <c r="E61" s="71">
        <f t="shared" ref="E61:E67" si="69">F61+G61+H61</f>
        <v>0</v>
      </c>
      <c r="F61" s="72"/>
      <c r="G61" s="72"/>
      <c r="H61" s="3"/>
      <c r="I61" s="2">
        <f t="shared" ref="I61:I67" si="70">J61+K61+L61</f>
        <v>0</v>
      </c>
      <c r="J61" s="100"/>
      <c r="K61" s="3"/>
      <c r="L61" s="3"/>
      <c r="M61" s="2">
        <f t="shared" ref="M61:M67" si="71">N61+O61+P61</f>
        <v>0</v>
      </c>
      <c r="N61" s="3"/>
      <c r="O61" s="3"/>
      <c r="P61" s="3"/>
    </row>
    <row r="62" spans="1:17" ht="24" customHeight="1">
      <c r="A62" s="11" t="s">
        <v>9</v>
      </c>
      <c r="B62" s="7"/>
      <c r="C62" s="80">
        <v>112</v>
      </c>
      <c r="D62" s="80">
        <v>222</v>
      </c>
      <c r="E62" s="71">
        <f t="shared" si="69"/>
        <v>0</v>
      </c>
      <c r="F62" s="72"/>
      <c r="G62" s="72"/>
      <c r="H62" s="3"/>
      <c r="I62" s="2">
        <f t="shared" si="70"/>
        <v>0</v>
      </c>
      <c r="J62" s="100"/>
      <c r="K62" s="3"/>
      <c r="L62" s="3"/>
      <c r="M62" s="2">
        <f t="shared" si="71"/>
        <v>0</v>
      </c>
      <c r="N62" s="3"/>
      <c r="O62" s="3"/>
      <c r="P62" s="3"/>
    </row>
    <row r="63" spans="1:17" ht="24" customHeight="1">
      <c r="A63" s="11" t="s">
        <v>10</v>
      </c>
      <c r="B63" s="7"/>
      <c r="C63" s="80">
        <v>112</v>
      </c>
      <c r="D63" s="80">
        <v>262</v>
      </c>
      <c r="E63" s="71">
        <f t="shared" si="69"/>
        <v>0</v>
      </c>
      <c r="F63" s="72"/>
      <c r="G63" s="72"/>
      <c r="H63" s="3"/>
      <c r="I63" s="2">
        <f t="shared" si="70"/>
        <v>0</v>
      </c>
      <c r="J63" s="100"/>
      <c r="K63" s="3"/>
      <c r="L63" s="3"/>
      <c r="M63" s="2">
        <f t="shared" si="71"/>
        <v>0</v>
      </c>
      <c r="N63" s="3"/>
      <c r="O63" s="3"/>
      <c r="P63" s="3"/>
    </row>
    <row r="64" spans="1:17" ht="24" customHeight="1">
      <c r="A64" s="11" t="s">
        <v>18</v>
      </c>
      <c r="B64" s="7"/>
      <c r="C64" s="80">
        <v>112</v>
      </c>
      <c r="D64" s="80">
        <v>290</v>
      </c>
      <c r="E64" s="71">
        <f t="shared" si="69"/>
        <v>0</v>
      </c>
      <c r="F64" s="72"/>
      <c r="G64" s="72"/>
      <c r="H64" s="3"/>
      <c r="I64" s="2">
        <f t="shared" si="70"/>
        <v>0</v>
      </c>
      <c r="J64" s="100"/>
      <c r="K64" s="3"/>
      <c r="L64" s="3"/>
      <c r="M64" s="2">
        <f t="shared" si="71"/>
        <v>0</v>
      </c>
      <c r="N64" s="3"/>
      <c r="O64" s="3"/>
      <c r="P64" s="3"/>
    </row>
    <row r="65" spans="1:16" ht="24" customHeight="1">
      <c r="A65" s="11" t="s">
        <v>10</v>
      </c>
      <c r="B65" s="7"/>
      <c r="C65" s="80">
        <v>119</v>
      </c>
      <c r="D65" s="80">
        <v>262</v>
      </c>
      <c r="E65" s="71">
        <f t="shared" si="69"/>
        <v>84600</v>
      </c>
      <c r="F65" s="72"/>
      <c r="G65" s="72">
        <v>84600</v>
      </c>
      <c r="H65" s="3"/>
      <c r="I65" s="2">
        <f t="shared" si="70"/>
        <v>0</v>
      </c>
      <c r="J65" s="100"/>
      <c r="K65" s="3"/>
      <c r="L65" s="3"/>
      <c r="M65" s="2">
        <f t="shared" si="71"/>
        <v>0</v>
      </c>
      <c r="N65" s="3"/>
      <c r="O65" s="3"/>
      <c r="P65" s="3"/>
    </row>
    <row r="66" spans="1:16" ht="24" customHeight="1">
      <c r="A66" s="11" t="s">
        <v>10</v>
      </c>
      <c r="B66" s="7"/>
      <c r="C66" s="80">
        <v>321</v>
      </c>
      <c r="D66" s="80">
        <v>262</v>
      </c>
      <c r="E66" s="71">
        <f t="shared" si="69"/>
        <v>0</v>
      </c>
      <c r="F66" s="72"/>
      <c r="G66" s="72"/>
      <c r="H66" s="3"/>
      <c r="I66" s="2">
        <f t="shared" si="70"/>
        <v>0</v>
      </c>
      <c r="J66" s="100"/>
      <c r="K66" s="3"/>
      <c r="L66" s="3"/>
      <c r="M66" s="2">
        <f t="shared" si="71"/>
        <v>0</v>
      </c>
      <c r="N66" s="3"/>
      <c r="O66" s="3"/>
      <c r="P66" s="3"/>
    </row>
    <row r="67" spans="1:16" ht="24" customHeight="1">
      <c r="A67" s="11" t="s">
        <v>23</v>
      </c>
      <c r="B67" s="7"/>
      <c r="C67" s="80">
        <v>321</v>
      </c>
      <c r="D67" s="80">
        <v>263</v>
      </c>
      <c r="E67" s="71">
        <f t="shared" si="69"/>
        <v>0</v>
      </c>
      <c r="F67" s="72"/>
      <c r="G67" s="72"/>
      <c r="H67" s="3"/>
      <c r="I67" s="2">
        <f t="shared" si="70"/>
        <v>0</v>
      </c>
      <c r="J67" s="100"/>
      <c r="K67" s="3"/>
      <c r="L67" s="3"/>
      <c r="M67" s="2">
        <f t="shared" si="71"/>
        <v>0</v>
      </c>
      <c r="N67" s="3"/>
      <c r="O67" s="3"/>
      <c r="P67" s="3"/>
    </row>
    <row r="68" spans="1:16" ht="23.25" customHeight="1">
      <c r="A68" s="11" t="s">
        <v>18</v>
      </c>
      <c r="B68" s="7"/>
      <c r="C68" s="80">
        <v>340</v>
      </c>
      <c r="D68" s="80">
        <v>290</v>
      </c>
      <c r="E68" s="71">
        <f>F68+G68+H68</f>
        <v>0</v>
      </c>
      <c r="F68" s="72"/>
      <c r="G68" s="72"/>
      <c r="H68" s="3"/>
      <c r="I68" s="2">
        <f>J68+K68+L68</f>
        <v>0</v>
      </c>
      <c r="J68" s="100"/>
      <c r="K68" s="3"/>
      <c r="L68" s="3"/>
      <c r="M68" s="2">
        <f>N68+O68+P68</f>
        <v>0</v>
      </c>
      <c r="N68" s="3"/>
      <c r="O68" s="3"/>
      <c r="P68" s="3"/>
    </row>
    <row r="69" spans="1:16" ht="30.75" customHeight="1">
      <c r="A69" s="10" t="s">
        <v>35</v>
      </c>
      <c r="B69" s="135">
        <v>230</v>
      </c>
      <c r="C69" s="109"/>
      <c r="D69" s="109"/>
      <c r="E69" s="103">
        <f>F69+G69+H69</f>
        <v>626572.52</v>
      </c>
      <c r="F69" s="104">
        <f t="shared" ref="F69:H69" si="72">F70+F79+F80+F81</f>
        <v>419000</v>
      </c>
      <c r="G69" s="104">
        <f t="shared" si="72"/>
        <v>200412.89</v>
      </c>
      <c r="H69" s="5">
        <f t="shared" si="72"/>
        <v>7159.63</v>
      </c>
      <c r="I69" s="4">
        <f>J69+K69+L69</f>
        <v>67000</v>
      </c>
      <c r="J69" s="101">
        <f t="shared" ref="J69:L69" si="73">J70+J79+J80+J81</f>
        <v>67000</v>
      </c>
      <c r="K69" s="5">
        <f t="shared" si="73"/>
        <v>0</v>
      </c>
      <c r="L69" s="5">
        <f t="shared" si="73"/>
        <v>0</v>
      </c>
      <c r="M69" s="4">
        <f>N69+O69+P69</f>
        <v>67000</v>
      </c>
      <c r="N69" s="5">
        <f t="shared" ref="N69:P69" si="74">N70+N79+N80+N81</f>
        <v>67000</v>
      </c>
      <c r="O69" s="5">
        <f t="shared" si="74"/>
        <v>0</v>
      </c>
      <c r="P69" s="5">
        <f t="shared" si="74"/>
        <v>0</v>
      </c>
    </row>
    <row r="70" spans="1:16" ht="20.25" customHeight="1">
      <c r="A70" s="11" t="s">
        <v>12</v>
      </c>
      <c r="B70" s="136"/>
      <c r="C70" s="80">
        <v>851</v>
      </c>
      <c r="D70" s="80">
        <v>290</v>
      </c>
      <c r="E70" s="71">
        <f t="shared" ref="E70:E83" si="75">F70+G70+H70</f>
        <v>496672.63</v>
      </c>
      <c r="F70" s="72">
        <f>SUM(F71:F78)</f>
        <v>419000</v>
      </c>
      <c r="G70" s="72">
        <f t="shared" ref="G70:H70" si="76">SUM(G71:G78)</f>
        <v>70513</v>
      </c>
      <c r="H70" s="3">
        <f t="shared" si="76"/>
        <v>7159.63</v>
      </c>
      <c r="I70" s="2">
        <f t="shared" ref="I70:I81" si="77">J70+K70+L70</f>
        <v>67000</v>
      </c>
      <c r="J70" s="100">
        <f>SUM(J71:J78)</f>
        <v>67000</v>
      </c>
      <c r="K70" s="3">
        <f t="shared" ref="K70:L70" si="78">SUM(K71:K78)</f>
        <v>0</v>
      </c>
      <c r="L70" s="3">
        <f t="shared" si="78"/>
        <v>0</v>
      </c>
      <c r="M70" s="2">
        <f t="shared" ref="M70:M81" si="79">N70+O70+P70</f>
        <v>67000</v>
      </c>
      <c r="N70" s="3">
        <f>SUM(N71:N78)</f>
        <v>67000</v>
      </c>
      <c r="O70" s="3">
        <f t="shared" ref="O70:P70" si="80">SUM(O71:O78)</f>
        <v>0</v>
      </c>
      <c r="P70" s="3">
        <f t="shared" si="80"/>
        <v>0</v>
      </c>
    </row>
    <row r="71" spans="1:16" ht="16.5" customHeight="1">
      <c r="A71" s="9" t="s">
        <v>165</v>
      </c>
      <c r="B71" s="136"/>
      <c r="C71" s="80">
        <v>851</v>
      </c>
      <c r="D71" s="80">
        <v>290</v>
      </c>
      <c r="E71" s="71">
        <f t="shared" si="75"/>
        <v>431672.63</v>
      </c>
      <c r="F71" s="72">
        <v>354000</v>
      </c>
      <c r="G71" s="72">
        <v>70513</v>
      </c>
      <c r="H71" s="3">
        <v>7159.63</v>
      </c>
      <c r="I71" s="2">
        <f t="shared" si="77"/>
        <v>40000</v>
      </c>
      <c r="J71" s="100">
        <v>40000</v>
      </c>
      <c r="K71" s="3"/>
      <c r="L71" s="3"/>
      <c r="M71" s="2">
        <f t="shared" si="79"/>
        <v>40000</v>
      </c>
      <c r="N71" s="3">
        <v>40000</v>
      </c>
      <c r="O71" s="3"/>
      <c r="P71" s="3"/>
    </row>
    <row r="72" spans="1:16" ht="15.75" customHeight="1">
      <c r="A72" s="9" t="s">
        <v>166</v>
      </c>
      <c r="B72" s="136"/>
      <c r="C72" s="80">
        <v>851</v>
      </c>
      <c r="D72" s="80">
        <v>290</v>
      </c>
      <c r="E72" s="71">
        <f t="shared" si="75"/>
        <v>12000</v>
      </c>
      <c r="F72" s="72">
        <v>12000</v>
      </c>
      <c r="G72" s="72"/>
      <c r="H72" s="3"/>
      <c r="I72" s="2">
        <f t="shared" si="77"/>
        <v>15000</v>
      </c>
      <c r="J72" s="100">
        <v>15000</v>
      </c>
      <c r="K72" s="3"/>
      <c r="L72" s="3"/>
      <c r="M72" s="2">
        <f t="shared" si="79"/>
        <v>15000</v>
      </c>
      <c r="N72" s="3">
        <v>15000</v>
      </c>
      <c r="O72" s="3"/>
      <c r="P72" s="3"/>
    </row>
    <row r="73" spans="1:16" ht="15.75" customHeight="1">
      <c r="A73" s="9" t="s">
        <v>167</v>
      </c>
      <c r="B73" s="136"/>
      <c r="C73" s="80">
        <v>851</v>
      </c>
      <c r="D73" s="80">
        <v>290</v>
      </c>
      <c r="E73" s="71">
        <f t="shared" si="75"/>
        <v>3000</v>
      </c>
      <c r="F73" s="72">
        <v>3000</v>
      </c>
      <c r="G73" s="72"/>
      <c r="H73" s="3"/>
      <c r="I73" s="2">
        <f t="shared" si="77"/>
        <v>0</v>
      </c>
      <c r="J73" s="100">
        <v>0</v>
      </c>
      <c r="K73" s="3"/>
      <c r="L73" s="3"/>
      <c r="M73" s="2">
        <f t="shared" si="79"/>
        <v>0</v>
      </c>
      <c r="N73" s="100">
        <v>0</v>
      </c>
      <c r="O73" s="3"/>
      <c r="P73" s="3"/>
    </row>
    <row r="74" spans="1:16" ht="17.25" customHeight="1">
      <c r="A74" s="9" t="s">
        <v>172</v>
      </c>
      <c r="B74" s="136"/>
      <c r="C74" s="80">
        <v>851</v>
      </c>
      <c r="D74" s="80">
        <v>290</v>
      </c>
      <c r="E74" s="71">
        <f t="shared" si="75"/>
        <v>2000</v>
      </c>
      <c r="F74" s="72">
        <v>2000</v>
      </c>
      <c r="G74" s="72"/>
      <c r="H74" s="3"/>
      <c r="I74" s="2">
        <f t="shared" si="77"/>
        <v>0</v>
      </c>
      <c r="J74" s="100">
        <v>0</v>
      </c>
      <c r="K74" s="3"/>
      <c r="L74" s="3"/>
      <c r="M74" s="2">
        <f t="shared" si="79"/>
        <v>0</v>
      </c>
      <c r="N74" s="100">
        <v>0</v>
      </c>
      <c r="O74" s="3"/>
      <c r="P74" s="3"/>
    </row>
    <row r="75" spans="1:16" ht="17.25" customHeight="1">
      <c r="A75" s="9" t="s">
        <v>168</v>
      </c>
      <c r="B75" s="136"/>
      <c r="C75" s="80">
        <v>851</v>
      </c>
      <c r="D75" s="80">
        <v>290</v>
      </c>
      <c r="E75" s="71">
        <f t="shared" si="75"/>
        <v>12000</v>
      </c>
      <c r="F75" s="72">
        <v>12000</v>
      </c>
      <c r="G75" s="72"/>
      <c r="H75" s="3"/>
      <c r="I75" s="2">
        <f t="shared" si="77"/>
        <v>12000</v>
      </c>
      <c r="J75" s="100">
        <v>12000</v>
      </c>
      <c r="K75" s="3"/>
      <c r="L75" s="3"/>
      <c r="M75" s="2">
        <f t="shared" si="79"/>
        <v>12000</v>
      </c>
      <c r="N75" s="100">
        <v>12000</v>
      </c>
      <c r="O75" s="3"/>
      <c r="P75" s="3"/>
    </row>
    <row r="76" spans="1:16" ht="17.25" customHeight="1">
      <c r="A76" s="9" t="s">
        <v>169</v>
      </c>
      <c r="B76" s="136"/>
      <c r="C76" s="80">
        <v>851</v>
      </c>
      <c r="D76" s="80">
        <v>290</v>
      </c>
      <c r="E76" s="71">
        <f t="shared" si="75"/>
        <v>4000</v>
      </c>
      <c r="F76" s="72">
        <v>4000</v>
      </c>
      <c r="G76" s="72"/>
      <c r="H76" s="3"/>
      <c r="I76" s="2">
        <f t="shared" si="77"/>
        <v>0</v>
      </c>
      <c r="J76" s="100">
        <v>0</v>
      </c>
      <c r="K76" s="3"/>
      <c r="L76" s="3"/>
      <c r="M76" s="2">
        <f t="shared" si="79"/>
        <v>0</v>
      </c>
      <c r="N76" s="100">
        <v>0</v>
      </c>
      <c r="O76" s="3"/>
      <c r="P76" s="3"/>
    </row>
    <row r="77" spans="1:16" ht="17.25" customHeight="1">
      <c r="A77" s="9" t="s">
        <v>170</v>
      </c>
      <c r="B77" s="136"/>
      <c r="C77" s="80">
        <v>851</v>
      </c>
      <c r="D77" s="80">
        <v>290</v>
      </c>
      <c r="E77" s="71">
        <f t="shared" si="75"/>
        <v>30000</v>
      </c>
      <c r="F77" s="72">
        <v>30000</v>
      </c>
      <c r="G77" s="72"/>
      <c r="H77" s="3"/>
      <c r="I77" s="2">
        <f t="shared" si="77"/>
        <v>0</v>
      </c>
      <c r="J77" s="100">
        <v>0</v>
      </c>
      <c r="K77" s="3"/>
      <c r="L77" s="3"/>
      <c r="M77" s="2">
        <f t="shared" si="79"/>
        <v>0</v>
      </c>
      <c r="N77" s="100">
        <v>0</v>
      </c>
      <c r="O77" s="3"/>
      <c r="P77" s="3"/>
    </row>
    <row r="78" spans="1:16" ht="17.25" customHeight="1">
      <c r="A78" s="9" t="s">
        <v>171</v>
      </c>
      <c r="B78" s="136"/>
      <c r="C78" s="80">
        <v>851</v>
      </c>
      <c r="D78" s="80">
        <v>290</v>
      </c>
      <c r="E78" s="71">
        <f t="shared" si="75"/>
        <v>2000</v>
      </c>
      <c r="F78" s="72">
        <v>2000</v>
      </c>
      <c r="G78" s="72"/>
      <c r="H78" s="3"/>
      <c r="I78" s="2">
        <f t="shared" si="77"/>
        <v>0</v>
      </c>
      <c r="J78" s="100">
        <v>0</v>
      </c>
      <c r="K78" s="3"/>
      <c r="L78" s="3"/>
      <c r="M78" s="2">
        <f t="shared" si="79"/>
        <v>0</v>
      </c>
      <c r="N78" s="100">
        <v>0</v>
      </c>
      <c r="O78" s="3"/>
      <c r="P78" s="3"/>
    </row>
    <row r="79" spans="1:16" ht="19.5" customHeight="1">
      <c r="A79" s="11" t="s">
        <v>13</v>
      </c>
      <c r="B79" s="136"/>
      <c r="C79" s="80">
        <v>851</v>
      </c>
      <c r="D79" s="80">
        <v>290</v>
      </c>
      <c r="E79" s="71">
        <f t="shared" si="75"/>
        <v>0</v>
      </c>
      <c r="F79" s="72"/>
      <c r="G79" s="72"/>
      <c r="H79" s="3"/>
      <c r="I79" s="2">
        <f t="shared" si="77"/>
        <v>0</v>
      </c>
      <c r="J79" s="100">
        <v>0</v>
      </c>
      <c r="K79" s="3"/>
      <c r="L79" s="3"/>
      <c r="M79" s="2">
        <f t="shared" si="79"/>
        <v>0</v>
      </c>
      <c r="N79" s="100">
        <v>0</v>
      </c>
      <c r="O79" s="3"/>
      <c r="P79" s="3"/>
    </row>
    <row r="80" spans="1:16" ht="19.5" customHeight="1">
      <c r="A80" s="11" t="s">
        <v>14</v>
      </c>
      <c r="B80" s="136"/>
      <c r="C80" s="80">
        <v>852</v>
      </c>
      <c r="D80" s="80">
        <v>290</v>
      </c>
      <c r="E80" s="71">
        <f t="shared" si="75"/>
        <v>0</v>
      </c>
      <c r="F80" s="72"/>
      <c r="G80" s="72"/>
      <c r="H80" s="3"/>
      <c r="I80" s="2">
        <f t="shared" si="77"/>
        <v>0</v>
      </c>
      <c r="J80" s="100">
        <v>0</v>
      </c>
      <c r="K80" s="3"/>
      <c r="L80" s="3"/>
      <c r="M80" s="2">
        <f t="shared" si="79"/>
        <v>0</v>
      </c>
      <c r="N80" s="100">
        <v>0</v>
      </c>
      <c r="O80" s="3"/>
      <c r="P80" s="3"/>
    </row>
    <row r="81" spans="1:16" ht="18" customHeight="1">
      <c r="A81" s="11" t="s">
        <v>30</v>
      </c>
      <c r="B81" s="137"/>
      <c r="C81" s="80">
        <v>853</v>
      </c>
      <c r="D81" s="80">
        <v>290</v>
      </c>
      <c r="E81" s="71">
        <f t="shared" si="75"/>
        <v>129899.89</v>
      </c>
      <c r="F81" s="72"/>
      <c r="G81" s="72">
        <v>129899.89</v>
      </c>
      <c r="H81" s="3"/>
      <c r="I81" s="2">
        <f t="shared" si="77"/>
        <v>0</v>
      </c>
      <c r="J81" s="100">
        <v>0</v>
      </c>
      <c r="K81" s="3"/>
      <c r="L81" s="3"/>
      <c r="M81" s="2">
        <f t="shared" si="79"/>
        <v>0</v>
      </c>
      <c r="N81" s="100">
        <v>0</v>
      </c>
      <c r="O81" s="3"/>
      <c r="P81" s="3"/>
    </row>
    <row r="82" spans="1:16" ht="26.25" customHeight="1">
      <c r="A82" s="10" t="s">
        <v>31</v>
      </c>
      <c r="B82" s="133">
        <v>250</v>
      </c>
      <c r="C82" s="110"/>
      <c r="D82" s="109"/>
      <c r="E82" s="103">
        <f>F82+G82+H82</f>
        <v>0</v>
      </c>
      <c r="F82" s="104">
        <f>F83</f>
        <v>0</v>
      </c>
      <c r="G82" s="104">
        <f t="shared" ref="G82:P82" si="81">G83</f>
        <v>0</v>
      </c>
      <c r="H82" s="5">
        <f t="shared" si="81"/>
        <v>0</v>
      </c>
      <c r="I82" s="4">
        <f>J82+K82+L82</f>
        <v>0</v>
      </c>
      <c r="J82" s="101">
        <f>J83</f>
        <v>0</v>
      </c>
      <c r="K82" s="5">
        <f t="shared" si="81"/>
        <v>0</v>
      </c>
      <c r="L82" s="5">
        <f t="shared" si="81"/>
        <v>0</v>
      </c>
      <c r="M82" s="4">
        <f>N82+O82+P82</f>
        <v>0</v>
      </c>
      <c r="N82" s="5">
        <f>N83</f>
        <v>0</v>
      </c>
      <c r="O82" s="5">
        <f t="shared" si="81"/>
        <v>0</v>
      </c>
      <c r="P82" s="5">
        <f t="shared" si="81"/>
        <v>0</v>
      </c>
    </row>
    <row r="83" spans="1:16" ht="21" customHeight="1">
      <c r="A83" s="11" t="s">
        <v>18</v>
      </c>
      <c r="B83" s="134"/>
      <c r="C83" s="80">
        <v>831</v>
      </c>
      <c r="D83" s="80">
        <v>290</v>
      </c>
      <c r="E83" s="71">
        <f t="shared" si="75"/>
        <v>0</v>
      </c>
      <c r="F83" s="72">
        <v>0</v>
      </c>
      <c r="G83" s="72"/>
      <c r="H83" s="3"/>
      <c r="I83" s="2">
        <f t="shared" ref="I83" si="82">J83+K83+L83</f>
        <v>0</v>
      </c>
      <c r="J83" s="100">
        <v>0</v>
      </c>
      <c r="K83" s="3"/>
      <c r="L83" s="3"/>
      <c r="M83" s="2">
        <f t="shared" ref="M83" si="83">N83+O83+P83</f>
        <v>0</v>
      </c>
      <c r="N83" s="3"/>
      <c r="O83" s="3"/>
      <c r="P83" s="3"/>
    </row>
    <row r="84" spans="1:16" ht="28.5" customHeight="1">
      <c r="A84" s="10" t="s">
        <v>28</v>
      </c>
      <c r="B84" s="90">
        <v>260</v>
      </c>
      <c r="C84" s="80">
        <v>244</v>
      </c>
      <c r="D84" s="109"/>
      <c r="E84" s="104">
        <f>E85+E94+E103+E157+E166+E175+E184+E185+E194+E195</f>
        <v>12765031</v>
      </c>
      <c r="F84" s="104">
        <f>F85+F94+F103+F157+F166+F175+F184+F185+F194+F195</f>
        <v>11254900</v>
      </c>
      <c r="G84" s="104">
        <f t="shared" ref="G84:H84" si="84">G85+G94+G103+G157+G166+G175+G184+G185+G194+G195</f>
        <v>1264771.7599999998</v>
      </c>
      <c r="H84" s="5">
        <f t="shared" si="84"/>
        <v>245359.24</v>
      </c>
      <c r="I84" s="5">
        <f>I85+I94+I103+I157+I166+I175+I184+I185+I194+I195</f>
        <v>9091429.3800000008</v>
      </c>
      <c r="J84" s="101">
        <f>J85+J94+J103+J157+J166+J175+J184+J185+J194+J195</f>
        <v>8644000</v>
      </c>
      <c r="K84" s="5">
        <f t="shared" ref="K84:M84" si="85">K85+K94+K103+K157+K166+K175+K184+K185+K194+K195</f>
        <v>400000</v>
      </c>
      <c r="L84" s="5">
        <f t="shared" si="85"/>
        <v>47429.380000000005</v>
      </c>
      <c r="M84" s="5">
        <f t="shared" si="85"/>
        <v>5146000</v>
      </c>
      <c r="N84" s="5">
        <f>N85+N94+N103+N157+N166+N175+N184+N185+N194+N195</f>
        <v>5131000</v>
      </c>
      <c r="O84" s="5">
        <f t="shared" ref="O84:P84" si="86">O85+O94+O103+O157+O166+O175+O184+O185+O194+O195</f>
        <v>0</v>
      </c>
      <c r="P84" s="5">
        <f t="shared" si="86"/>
        <v>15000</v>
      </c>
    </row>
    <row r="85" spans="1:16">
      <c r="A85" s="11" t="s">
        <v>8</v>
      </c>
      <c r="B85" s="91"/>
      <c r="C85" s="80">
        <v>244</v>
      </c>
      <c r="D85" s="80">
        <v>221</v>
      </c>
      <c r="E85" s="71">
        <f t="shared" si="53"/>
        <v>787995.62</v>
      </c>
      <c r="F85" s="72">
        <f>SUM(F86:F93)</f>
        <v>744000</v>
      </c>
      <c r="G85" s="72">
        <f t="shared" ref="G85:H85" si="87">SUM(G86:G93)</f>
        <v>0</v>
      </c>
      <c r="H85" s="3">
        <f t="shared" si="87"/>
        <v>43995.62</v>
      </c>
      <c r="I85" s="2">
        <f t="shared" ref="I85" si="88">J85+K85+L85</f>
        <v>599700</v>
      </c>
      <c r="J85" s="100">
        <f>SUM(J86:J93)</f>
        <v>584700</v>
      </c>
      <c r="K85" s="3">
        <f t="shared" ref="K85:L85" si="89">SUM(K86:K93)</f>
        <v>0</v>
      </c>
      <c r="L85" s="3">
        <f t="shared" si="89"/>
        <v>15000</v>
      </c>
      <c r="M85" s="2">
        <f t="shared" ref="M85:M110" si="90">N85+O85+P85</f>
        <v>599700</v>
      </c>
      <c r="N85" s="3">
        <f>SUM(N86:N93)</f>
        <v>584700</v>
      </c>
      <c r="O85" s="3"/>
      <c r="P85" s="3">
        <v>15000</v>
      </c>
    </row>
    <row r="86" spans="1:16">
      <c r="A86" s="9" t="s">
        <v>165</v>
      </c>
      <c r="B86" s="91"/>
      <c r="C86" s="80">
        <v>244</v>
      </c>
      <c r="D86" s="80"/>
      <c r="E86" s="71">
        <f t="shared" si="53"/>
        <v>235995.62</v>
      </c>
      <c r="F86" s="72">
        <v>192000</v>
      </c>
      <c r="G86" s="72"/>
      <c r="H86" s="3">
        <v>43995.62</v>
      </c>
      <c r="I86" s="2">
        <f t="shared" ref="I86" si="91">J86+K86+L86</f>
        <v>216000</v>
      </c>
      <c r="J86" s="100">
        <v>201000</v>
      </c>
      <c r="K86" s="3"/>
      <c r="L86" s="3">
        <v>15000</v>
      </c>
      <c r="M86" s="2">
        <f t="shared" si="90"/>
        <v>201000</v>
      </c>
      <c r="N86" s="3">
        <v>201000</v>
      </c>
      <c r="O86" s="3"/>
      <c r="P86" s="3"/>
    </row>
    <row r="87" spans="1:16">
      <c r="A87" s="9" t="s">
        <v>166</v>
      </c>
      <c r="B87" s="91"/>
      <c r="C87" s="80">
        <v>244</v>
      </c>
      <c r="D87" s="80"/>
      <c r="E87" s="71">
        <f t="shared" si="53"/>
        <v>162000</v>
      </c>
      <c r="F87" s="72">
        <v>162000</v>
      </c>
      <c r="G87" s="72"/>
      <c r="H87" s="3"/>
      <c r="I87" s="2">
        <f t="shared" ref="I87" si="92">J87+K87+L87</f>
        <v>169000</v>
      </c>
      <c r="J87" s="100">
        <v>169000</v>
      </c>
      <c r="K87" s="3"/>
      <c r="L87" s="3"/>
      <c r="M87" s="2">
        <f t="shared" si="90"/>
        <v>169000</v>
      </c>
      <c r="N87" s="3">
        <v>169000</v>
      </c>
      <c r="O87" s="3"/>
      <c r="P87" s="3"/>
    </row>
    <row r="88" spans="1:16">
      <c r="A88" s="9" t="s">
        <v>167</v>
      </c>
      <c r="B88" s="91"/>
      <c r="C88" s="80">
        <v>244</v>
      </c>
      <c r="D88" s="80"/>
      <c r="E88" s="71">
        <f t="shared" si="53"/>
        <v>120000</v>
      </c>
      <c r="F88" s="72">
        <v>120000</v>
      </c>
      <c r="G88" s="72"/>
      <c r="H88" s="3"/>
      <c r="I88" s="2">
        <f t="shared" ref="I88" si="93">J88+K88+L88</f>
        <v>52000</v>
      </c>
      <c r="J88" s="100">
        <v>52000</v>
      </c>
      <c r="K88" s="3"/>
      <c r="L88" s="3"/>
      <c r="M88" s="2">
        <f t="shared" si="90"/>
        <v>52000</v>
      </c>
      <c r="N88" s="100">
        <v>52000</v>
      </c>
      <c r="O88" s="3"/>
      <c r="P88" s="3"/>
    </row>
    <row r="89" spans="1:16">
      <c r="A89" s="9" t="s">
        <v>172</v>
      </c>
      <c r="B89" s="91"/>
      <c r="C89" s="80">
        <v>244</v>
      </c>
      <c r="D89" s="80"/>
      <c r="E89" s="71">
        <f t="shared" si="53"/>
        <v>30000</v>
      </c>
      <c r="F89" s="72">
        <v>30000</v>
      </c>
      <c r="G89" s="72"/>
      <c r="H89" s="3"/>
      <c r="I89" s="2">
        <f t="shared" ref="I89" si="94">J89+K89+L89</f>
        <v>0</v>
      </c>
      <c r="J89" s="100">
        <v>0</v>
      </c>
      <c r="K89" s="3"/>
      <c r="L89" s="3"/>
      <c r="M89" s="2">
        <f t="shared" si="90"/>
        <v>0</v>
      </c>
      <c r="N89" s="100">
        <v>0</v>
      </c>
      <c r="O89" s="3"/>
      <c r="P89" s="3"/>
    </row>
    <row r="90" spans="1:16">
      <c r="A90" s="9" t="s">
        <v>168</v>
      </c>
      <c r="B90" s="91"/>
      <c r="C90" s="80">
        <v>244</v>
      </c>
      <c r="D90" s="80"/>
      <c r="E90" s="71">
        <f t="shared" si="53"/>
        <v>50000</v>
      </c>
      <c r="F90" s="72">
        <v>50000</v>
      </c>
      <c r="G90" s="72"/>
      <c r="H90" s="3"/>
      <c r="I90" s="2">
        <f t="shared" ref="I90" si="95">J90+K90+L90</f>
        <v>8400</v>
      </c>
      <c r="J90" s="100">
        <v>8400</v>
      </c>
      <c r="K90" s="3"/>
      <c r="L90" s="3"/>
      <c r="M90" s="2">
        <f t="shared" si="90"/>
        <v>8400</v>
      </c>
      <c r="N90" s="100">
        <v>8400</v>
      </c>
      <c r="O90" s="3"/>
      <c r="P90" s="3"/>
    </row>
    <row r="91" spans="1:16">
      <c r="A91" s="9" t="s">
        <v>169</v>
      </c>
      <c r="B91" s="91"/>
      <c r="C91" s="80">
        <v>244</v>
      </c>
      <c r="D91" s="80"/>
      <c r="E91" s="71">
        <f t="shared" si="53"/>
        <v>80000</v>
      </c>
      <c r="F91" s="72">
        <v>80000</v>
      </c>
      <c r="G91" s="72"/>
      <c r="H91" s="3"/>
      <c r="I91" s="2">
        <f t="shared" ref="I91" si="96">J91+K91+L91</f>
        <v>69300</v>
      </c>
      <c r="J91" s="100">
        <v>69300</v>
      </c>
      <c r="K91" s="3"/>
      <c r="L91" s="3"/>
      <c r="M91" s="2">
        <f t="shared" si="90"/>
        <v>69300</v>
      </c>
      <c r="N91" s="100">
        <v>69300</v>
      </c>
      <c r="O91" s="3"/>
      <c r="P91" s="3"/>
    </row>
    <row r="92" spans="1:16">
      <c r="A92" s="9" t="s">
        <v>170</v>
      </c>
      <c r="B92" s="91"/>
      <c r="C92" s="80">
        <v>244</v>
      </c>
      <c r="D92" s="80"/>
      <c r="E92" s="71">
        <f t="shared" si="53"/>
        <v>70000</v>
      </c>
      <c r="F92" s="72">
        <v>70000</v>
      </c>
      <c r="G92" s="72"/>
      <c r="H92" s="3"/>
      <c r="I92" s="2">
        <f t="shared" ref="I92" si="97">J92+K92+L92</f>
        <v>55000</v>
      </c>
      <c r="J92" s="100">
        <v>55000</v>
      </c>
      <c r="K92" s="3"/>
      <c r="L92" s="3"/>
      <c r="M92" s="2">
        <f t="shared" si="90"/>
        <v>55000</v>
      </c>
      <c r="N92" s="100">
        <v>55000</v>
      </c>
      <c r="O92" s="3"/>
      <c r="P92" s="3"/>
    </row>
    <row r="93" spans="1:16">
      <c r="A93" s="9" t="s">
        <v>171</v>
      </c>
      <c r="B93" s="91"/>
      <c r="C93" s="80">
        <v>244</v>
      </c>
      <c r="D93" s="80"/>
      <c r="E93" s="71">
        <f t="shared" si="53"/>
        <v>40000</v>
      </c>
      <c r="F93" s="72">
        <v>40000</v>
      </c>
      <c r="G93" s="72"/>
      <c r="H93" s="3"/>
      <c r="I93" s="2">
        <f t="shared" ref="I93" si="98">J93+K93+L93</f>
        <v>30000</v>
      </c>
      <c r="J93" s="100">
        <v>30000</v>
      </c>
      <c r="K93" s="3"/>
      <c r="L93" s="3"/>
      <c r="M93" s="2">
        <f t="shared" si="90"/>
        <v>30000</v>
      </c>
      <c r="N93" s="100">
        <v>30000</v>
      </c>
      <c r="O93" s="3"/>
      <c r="P93" s="3"/>
    </row>
    <row r="94" spans="1:16">
      <c r="A94" s="11" t="s">
        <v>9</v>
      </c>
      <c r="B94" s="91"/>
      <c r="C94" s="80">
        <v>244</v>
      </c>
      <c r="D94" s="80">
        <v>222</v>
      </c>
      <c r="E94" s="71">
        <f t="shared" si="53"/>
        <v>0</v>
      </c>
      <c r="F94" s="72">
        <f>SUM(F95:F102)</f>
        <v>0</v>
      </c>
      <c r="G94" s="72">
        <f t="shared" ref="G94:H94" si="99">SUM(G95:G102)</f>
        <v>0</v>
      </c>
      <c r="H94" s="3">
        <f t="shared" si="99"/>
        <v>0</v>
      </c>
      <c r="I94" s="2">
        <f t="shared" ref="I94" si="100">J94+K94+L94</f>
        <v>0</v>
      </c>
      <c r="J94" s="100">
        <f>SUM(J95:J102)</f>
        <v>0</v>
      </c>
      <c r="K94" s="3">
        <f t="shared" ref="K94:L94" si="101">SUM(K95:K102)</f>
        <v>0</v>
      </c>
      <c r="L94" s="3">
        <f t="shared" si="101"/>
        <v>0</v>
      </c>
      <c r="M94" s="2">
        <f t="shared" si="90"/>
        <v>0</v>
      </c>
      <c r="N94" s="3">
        <f>SUM(N95:N102)</f>
        <v>0</v>
      </c>
      <c r="O94" s="3"/>
      <c r="P94" s="3"/>
    </row>
    <row r="95" spans="1:16">
      <c r="A95" s="9" t="s">
        <v>165</v>
      </c>
      <c r="B95" s="91"/>
      <c r="C95" s="80">
        <v>244</v>
      </c>
      <c r="D95" s="80"/>
      <c r="E95" s="71">
        <f t="shared" si="53"/>
        <v>0</v>
      </c>
      <c r="F95" s="72"/>
      <c r="G95" s="72"/>
      <c r="H95" s="3"/>
      <c r="I95" s="2">
        <f t="shared" ref="I95" si="102">J95+K95+L95</f>
        <v>0</v>
      </c>
      <c r="J95" s="100">
        <v>0</v>
      </c>
      <c r="K95" s="3"/>
      <c r="L95" s="3"/>
      <c r="M95" s="2">
        <f t="shared" si="90"/>
        <v>0</v>
      </c>
      <c r="N95" s="3">
        <v>0</v>
      </c>
      <c r="O95" s="3"/>
      <c r="P95" s="3"/>
    </row>
    <row r="96" spans="1:16">
      <c r="A96" s="9" t="s">
        <v>166</v>
      </c>
      <c r="B96" s="91"/>
      <c r="C96" s="80">
        <v>244</v>
      </c>
      <c r="D96" s="80"/>
      <c r="E96" s="71">
        <f t="shared" si="53"/>
        <v>0</v>
      </c>
      <c r="F96" s="72"/>
      <c r="G96" s="72"/>
      <c r="H96" s="3"/>
      <c r="I96" s="2">
        <f t="shared" ref="I96" si="103">J96+K96+L96</f>
        <v>0</v>
      </c>
      <c r="J96" s="100">
        <v>0</v>
      </c>
      <c r="K96" s="3"/>
      <c r="L96" s="3"/>
      <c r="M96" s="2">
        <f t="shared" si="90"/>
        <v>0</v>
      </c>
      <c r="N96" s="3">
        <v>0</v>
      </c>
      <c r="O96" s="3"/>
      <c r="P96" s="3"/>
    </row>
    <row r="97" spans="1:16">
      <c r="A97" s="9" t="s">
        <v>167</v>
      </c>
      <c r="B97" s="91"/>
      <c r="C97" s="80">
        <v>244</v>
      </c>
      <c r="D97" s="80"/>
      <c r="E97" s="71">
        <f t="shared" si="53"/>
        <v>0</v>
      </c>
      <c r="F97" s="72"/>
      <c r="G97" s="72"/>
      <c r="H97" s="3"/>
      <c r="I97" s="2">
        <f t="shared" ref="I97" si="104">J97+K97+L97</f>
        <v>0</v>
      </c>
      <c r="J97" s="100">
        <v>0</v>
      </c>
      <c r="K97" s="3"/>
      <c r="L97" s="3"/>
      <c r="M97" s="2">
        <f t="shared" si="90"/>
        <v>0</v>
      </c>
      <c r="N97" s="3">
        <v>0</v>
      </c>
      <c r="O97" s="3"/>
      <c r="P97" s="3"/>
    </row>
    <row r="98" spans="1:16">
      <c r="A98" s="9" t="s">
        <v>172</v>
      </c>
      <c r="B98" s="91"/>
      <c r="C98" s="80">
        <v>244</v>
      </c>
      <c r="D98" s="80"/>
      <c r="E98" s="71">
        <f t="shared" si="53"/>
        <v>0</v>
      </c>
      <c r="F98" s="72"/>
      <c r="G98" s="72"/>
      <c r="H98" s="3"/>
      <c r="I98" s="2">
        <f t="shared" ref="I98" si="105">J98+K98+L98</f>
        <v>0</v>
      </c>
      <c r="J98" s="100">
        <v>0</v>
      </c>
      <c r="K98" s="3"/>
      <c r="L98" s="3"/>
      <c r="M98" s="2">
        <f t="shared" si="90"/>
        <v>0</v>
      </c>
      <c r="N98" s="3">
        <v>0</v>
      </c>
      <c r="O98" s="3"/>
      <c r="P98" s="3"/>
    </row>
    <row r="99" spans="1:16">
      <c r="A99" s="9" t="s">
        <v>168</v>
      </c>
      <c r="B99" s="91"/>
      <c r="C99" s="80">
        <v>244</v>
      </c>
      <c r="D99" s="80"/>
      <c r="E99" s="71">
        <f t="shared" si="53"/>
        <v>0</v>
      </c>
      <c r="F99" s="72"/>
      <c r="G99" s="72"/>
      <c r="H99" s="3"/>
      <c r="I99" s="2">
        <f t="shared" ref="I99" si="106">J99+K99+L99</f>
        <v>0</v>
      </c>
      <c r="J99" s="100">
        <v>0</v>
      </c>
      <c r="K99" s="3"/>
      <c r="L99" s="3"/>
      <c r="M99" s="2">
        <f t="shared" si="90"/>
        <v>0</v>
      </c>
      <c r="N99" s="3">
        <v>0</v>
      </c>
      <c r="O99" s="3"/>
      <c r="P99" s="3"/>
    </row>
    <row r="100" spans="1:16">
      <c r="A100" s="9" t="s">
        <v>169</v>
      </c>
      <c r="B100" s="91"/>
      <c r="C100" s="80">
        <v>244</v>
      </c>
      <c r="D100" s="80"/>
      <c r="E100" s="71">
        <f t="shared" si="53"/>
        <v>0</v>
      </c>
      <c r="F100" s="72"/>
      <c r="G100" s="72"/>
      <c r="H100" s="3"/>
      <c r="I100" s="2">
        <f t="shared" ref="I100" si="107">J100+K100+L100</f>
        <v>0</v>
      </c>
      <c r="J100" s="100">
        <v>0</v>
      </c>
      <c r="K100" s="3"/>
      <c r="L100" s="3"/>
      <c r="M100" s="2">
        <f t="shared" si="90"/>
        <v>0</v>
      </c>
      <c r="N100" s="3">
        <v>0</v>
      </c>
      <c r="O100" s="3"/>
      <c r="P100" s="3"/>
    </row>
    <row r="101" spans="1:16">
      <c r="A101" s="9" t="s">
        <v>170</v>
      </c>
      <c r="B101" s="91"/>
      <c r="C101" s="80">
        <v>244</v>
      </c>
      <c r="D101" s="80"/>
      <c r="E101" s="71">
        <f t="shared" si="53"/>
        <v>0</v>
      </c>
      <c r="F101" s="72"/>
      <c r="G101" s="72"/>
      <c r="H101" s="3"/>
      <c r="I101" s="2">
        <f t="shared" ref="I101" si="108">J101+K101+L101</f>
        <v>0</v>
      </c>
      <c r="J101" s="100">
        <v>0</v>
      </c>
      <c r="K101" s="3"/>
      <c r="L101" s="3"/>
      <c r="M101" s="2">
        <f t="shared" si="90"/>
        <v>0</v>
      </c>
      <c r="N101" s="3">
        <v>0</v>
      </c>
      <c r="O101" s="3"/>
      <c r="P101" s="3"/>
    </row>
    <row r="102" spans="1:16">
      <c r="A102" s="93" t="s">
        <v>171</v>
      </c>
      <c r="B102" s="94"/>
      <c r="C102" s="80">
        <v>244</v>
      </c>
      <c r="D102" s="80"/>
      <c r="E102" s="71">
        <f t="shared" si="53"/>
        <v>0</v>
      </c>
      <c r="F102" s="72"/>
      <c r="G102" s="72"/>
      <c r="H102" s="78"/>
      <c r="I102" s="81">
        <f t="shared" ref="I102" si="109">J102+K102+L102</f>
        <v>0</v>
      </c>
      <c r="J102" s="72">
        <v>0</v>
      </c>
      <c r="K102" s="78"/>
      <c r="L102" s="78"/>
      <c r="M102" s="81">
        <f t="shared" si="90"/>
        <v>0</v>
      </c>
      <c r="N102" s="78">
        <v>0</v>
      </c>
      <c r="O102" s="78"/>
      <c r="P102" s="78"/>
    </row>
    <row r="103" spans="1:16" ht="21" customHeight="1">
      <c r="A103" s="79" t="s">
        <v>29</v>
      </c>
      <c r="B103" s="94"/>
      <c r="C103" s="80">
        <v>244</v>
      </c>
      <c r="D103" s="80">
        <v>223</v>
      </c>
      <c r="E103" s="71">
        <f>F103+G103+H103</f>
        <v>2305155.8199999998</v>
      </c>
      <c r="F103" s="72">
        <f>SUM(F104:F111)</f>
        <v>1841176.92</v>
      </c>
      <c r="G103" s="72">
        <f t="shared" ref="G103:H103" si="110">SUM(G104:G111)</f>
        <v>366291.39999999997</v>
      </c>
      <c r="H103" s="78">
        <f t="shared" si="110"/>
        <v>97687.5</v>
      </c>
      <c r="I103" s="81">
        <f>J103+K103+L103</f>
        <v>2020200</v>
      </c>
      <c r="J103" s="72">
        <f>SUM(J104:J111)</f>
        <v>2020200</v>
      </c>
      <c r="K103" s="78">
        <f t="shared" ref="K103:L103" si="111">SUM(K104:K111)</f>
        <v>0</v>
      </c>
      <c r="L103" s="78">
        <f t="shared" si="111"/>
        <v>0</v>
      </c>
      <c r="M103" s="81">
        <f t="shared" si="90"/>
        <v>2020200</v>
      </c>
      <c r="N103" s="78">
        <f>SUM(N104:N111)</f>
        <v>2020200</v>
      </c>
      <c r="O103" s="78">
        <f t="shared" ref="O103:P103" si="112">SUM(O104:O111)</f>
        <v>0</v>
      </c>
      <c r="P103" s="78">
        <f t="shared" si="112"/>
        <v>0</v>
      </c>
    </row>
    <row r="104" spans="1:16">
      <c r="A104" s="9" t="s">
        <v>165</v>
      </c>
      <c r="B104" s="91"/>
      <c r="C104" s="80">
        <v>244</v>
      </c>
      <c r="D104" s="80"/>
      <c r="E104" s="71">
        <f>F104+G104+H104</f>
        <v>1315455.8199999998</v>
      </c>
      <c r="F104" s="72">
        <f t="shared" ref="F104" si="113">F113+F122+F131+F140+F149</f>
        <v>851476.91999999993</v>
      </c>
      <c r="G104" s="72">
        <f t="shared" ref="G104:H104" si="114">G113+G122+G131+G140+G149</f>
        <v>366291.39999999997</v>
      </c>
      <c r="H104" s="3">
        <f t="shared" si="114"/>
        <v>97687.5</v>
      </c>
      <c r="I104" s="2">
        <f>J104+K104+L104</f>
        <v>523200</v>
      </c>
      <c r="J104" s="100">
        <f>J113+J122+J131+J140+J149</f>
        <v>523200</v>
      </c>
      <c r="K104" s="3">
        <f t="shared" ref="K104:L104" si="115">K113+K122+K131+K140+K149</f>
        <v>0</v>
      </c>
      <c r="L104" s="3">
        <f t="shared" si="115"/>
        <v>0</v>
      </c>
      <c r="M104" s="2">
        <f t="shared" si="90"/>
        <v>523200</v>
      </c>
      <c r="N104" s="3">
        <f>N113+N122+N131+N140+N149</f>
        <v>523200</v>
      </c>
      <c r="O104" s="3"/>
      <c r="P104" s="3"/>
    </row>
    <row r="105" spans="1:16">
      <c r="A105" s="9" t="s">
        <v>166</v>
      </c>
      <c r="B105" s="91"/>
      <c r="C105" s="80">
        <v>244</v>
      </c>
      <c r="D105" s="80"/>
      <c r="E105" s="71">
        <f t="shared" si="53"/>
        <v>423700</v>
      </c>
      <c r="F105" s="72">
        <f t="shared" ref="F105" si="116">F114+F123+F132+F141+F150</f>
        <v>423700</v>
      </c>
      <c r="G105" s="72">
        <f t="shared" ref="G105:H105" si="117">G114+G123+G132+G141+G150</f>
        <v>0</v>
      </c>
      <c r="H105" s="3">
        <f t="shared" si="117"/>
        <v>0</v>
      </c>
      <c r="I105" s="2">
        <f t="shared" ref="I105" si="118">J105+K105+L105</f>
        <v>371000</v>
      </c>
      <c r="J105" s="100">
        <f t="shared" ref="J105:L111" si="119">J114+J123+J132+J141+J150</f>
        <v>371000</v>
      </c>
      <c r="K105" s="3">
        <f t="shared" ref="K105:L105" si="120">K114+K123+K132+K141+K150</f>
        <v>0</v>
      </c>
      <c r="L105" s="3">
        <f t="shared" si="120"/>
        <v>0</v>
      </c>
      <c r="M105" s="2">
        <f t="shared" si="90"/>
        <v>371000</v>
      </c>
      <c r="N105" s="3">
        <f t="shared" ref="N105:N111" si="121">N114+N123+N132+N141+N150</f>
        <v>371000</v>
      </c>
      <c r="O105" s="3"/>
      <c r="P105" s="3"/>
    </row>
    <row r="106" spans="1:16">
      <c r="A106" s="9" t="s">
        <v>167</v>
      </c>
      <c r="B106" s="91"/>
      <c r="C106" s="80">
        <v>244</v>
      </c>
      <c r="D106" s="80"/>
      <c r="E106" s="71">
        <f t="shared" si="53"/>
        <v>0</v>
      </c>
      <c r="F106" s="72">
        <f t="shared" ref="F106" si="122">F115+F124+F133+F142+F151</f>
        <v>0</v>
      </c>
      <c r="G106" s="72">
        <f t="shared" ref="G106:H111" si="123">G115+G124+G133+G142+G151</f>
        <v>0</v>
      </c>
      <c r="H106" s="3">
        <f t="shared" si="123"/>
        <v>0</v>
      </c>
      <c r="I106" s="2">
        <f t="shared" ref="I106" si="124">J106+K106+L106</f>
        <v>377000</v>
      </c>
      <c r="J106" s="100">
        <f t="shared" si="119"/>
        <v>377000</v>
      </c>
      <c r="K106" s="3">
        <f t="shared" ref="K106:L106" si="125">K115+K124+K133+K142+K151</f>
        <v>0</v>
      </c>
      <c r="L106" s="3">
        <f t="shared" si="125"/>
        <v>0</v>
      </c>
      <c r="M106" s="2">
        <f t="shared" si="90"/>
        <v>377000</v>
      </c>
      <c r="N106" s="100">
        <f t="shared" si="121"/>
        <v>377000</v>
      </c>
      <c r="O106" s="3"/>
      <c r="P106" s="3"/>
    </row>
    <row r="107" spans="1:16">
      <c r="A107" s="9" t="s">
        <v>172</v>
      </c>
      <c r="B107" s="91"/>
      <c r="C107" s="80">
        <v>244</v>
      </c>
      <c r="D107" s="80"/>
      <c r="E107" s="71">
        <f t="shared" si="53"/>
        <v>32000</v>
      </c>
      <c r="F107" s="72">
        <f t="shared" ref="F107" si="126">F116+F125+F134+F143+F152</f>
        <v>32000</v>
      </c>
      <c r="G107" s="72">
        <f t="shared" si="123"/>
        <v>0</v>
      </c>
      <c r="H107" s="3">
        <f t="shared" si="123"/>
        <v>0</v>
      </c>
      <c r="I107" s="2">
        <f t="shared" ref="I107" si="127">J107+K107+L107</f>
        <v>94000</v>
      </c>
      <c r="J107" s="100">
        <f t="shared" si="119"/>
        <v>94000</v>
      </c>
      <c r="K107" s="3">
        <f t="shared" ref="K107:L107" si="128">K116+K125+K134+K143+K152</f>
        <v>0</v>
      </c>
      <c r="L107" s="3">
        <f t="shared" si="128"/>
        <v>0</v>
      </c>
      <c r="M107" s="2">
        <f t="shared" si="90"/>
        <v>94000</v>
      </c>
      <c r="N107" s="100">
        <f t="shared" si="121"/>
        <v>94000</v>
      </c>
      <c r="O107" s="3"/>
      <c r="P107" s="3"/>
    </row>
    <row r="108" spans="1:16">
      <c r="A108" s="9" t="s">
        <v>168</v>
      </c>
      <c r="B108" s="91"/>
      <c r="C108" s="80">
        <v>244</v>
      </c>
      <c r="D108" s="80"/>
      <c r="E108" s="71">
        <f t="shared" si="53"/>
        <v>130000</v>
      </c>
      <c r="F108" s="72">
        <f t="shared" ref="F108" si="129">F117+F126+F135+F144+F153</f>
        <v>130000</v>
      </c>
      <c r="G108" s="72">
        <f t="shared" si="123"/>
        <v>0</v>
      </c>
      <c r="H108" s="3">
        <f t="shared" si="123"/>
        <v>0</v>
      </c>
      <c r="I108" s="2">
        <f t="shared" ref="I108" si="130">J108+K108+L108</f>
        <v>88000</v>
      </c>
      <c r="J108" s="100">
        <f t="shared" si="119"/>
        <v>88000</v>
      </c>
      <c r="K108" s="3">
        <f t="shared" ref="K108:L108" si="131">K117+K126+K135+K144+K153</f>
        <v>0</v>
      </c>
      <c r="L108" s="3">
        <f t="shared" si="131"/>
        <v>0</v>
      </c>
      <c r="M108" s="2">
        <f t="shared" si="90"/>
        <v>88000</v>
      </c>
      <c r="N108" s="100">
        <f t="shared" si="121"/>
        <v>88000</v>
      </c>
      <c r="O108" s="3"/>
      <c r="P108" s="3"/>
    </row>
    <row r="109" spans="1:16">
      <c r="A109" s="9" t="s">
        <v>169</v>
      </c>
      <c r="B109" s="91"/>
      <c r="C109" s="80">
        <v>244</v>
      </c>
      <c r="D109" s="80"/>
      <c r="E109" s="71">
        <f t="shared" si="53"/>
        <v>234000</v>
      </c>
      <c r="F109" s="72">
        <f t="shared" ref="F109" si="132">F118+F127+F136+F145+F154</f>
        <v>234000</v>
      </c>
      <c r="G109" s="72">
        <f t="shared" si="123"/>
        <v>0</v>
      </c>
      <c r="H109" s="3">
        <f t="shared" si="123"/>
        <v>0</v>
      </c>
      <c r="I109" s="2">
        <f t="shared" ref="I109" si="133">J109+K109+L109</f>
        <v>273000</v>
      </c>
      <c r="J109" s="100">
        <f t="shared" si="119"/>
        <v>273000</v>
      </c>
      <c r="K109" s="3">
        <f t="shared" ref="K109:L109" si="134">K118+K127+K136+K145+K154</f>
        <v>0</v>
      </c>
      <c r="L109" s="3">
        <f t="shared" si="134"/>
        <v>0</v>
      </c>
      <c r="M109" s="2">
        <f t="shared" si="90"/>
        <v>273000</v>
      </c>
      <c r="N109" s="100">
        <f t="shared" si="121"/>
        <v>273000</v>
      </c>
      <c r="O109" s="3"/>
      <c r="P109" s="3"/>
    </row>
    <row r="110" spans="1:16">
      <c r="A110" s="9" t="s">
        <v>170</v>
      </c>
      <c r="B110" s="91"/>
      <c r="C110" s="80">
        <v>244</v>
      </c>
      <c r="D110" s="80"/>
      <c r="E110" s="71">
        <f t="shared" si="53"/>
        <v>130000</v>
      </c>
      <c r="F110" s="72">
        <f t="shared" ref="F110" si="135">F119+F128+F137+F146+F155</f>
        <v>130000</v>
      </c>
      <c r="G110" s="72">
        <f t="shared" si="123"/>
        <v>0</v>
      </c>
      <c r="H110" s="3">
        <f t="shared" si="123"/>
        <v>0</v>
      </c>
      <c r="I110" s="2">
        <f t="shared" ref="I110" si="136">J110+K110+L110</f>
        <v>240000</v>
      </c>
      <c r="J110" s="100">
        <f t="shared" si="119"/>
        <v>240000</v>
      </c>
      <c r="K110" s="3">
        <f t="shared" ref="K110:L110" si="137">K119+K128+K137+K146+K155</f>
        <v>0</v>
      </c>
      <c r="L110" s="3">
        <f t="shared" si="137"/>
        <v>0</v>
      </c>
      <c r="M110" s="2">
        <f t="shared" si="90"/>
        <v>240000</v>
      </c>
      <c r="N110" s="100">
        <f t="shared" si="121"/>
        <v>240000</v>
      </c>
      <c r="O110" s="3"/>
      <c r="P110" s="3"/>
    </row>
    <row r="111" spans="1:16">
      <c r="A111" s="9" t="s">
        <v>171</v>
      </c>
      <c r="B111" s="91"/>
      <c r="C111" s="80">
        <v>244</v>
      </c>
      <c r="D111" s="80"/>
      <c r="E111" s="71">
        <f t="shared" si="53"/>
        <v>40000</v>
      </c>
      <c r="F111" s="72">
        <f t="shared" ref="F111" si="138">F120+F129+F138+F147+F156</f>
        <v>40000</v>
      </c>
      <c r="G111" s="72">
        <f t="shared" si="123"/>
        <v>0</v>
      </c>
      <c r="H111" s="3">
        <f t="shared" si="123"/>
        <v>0</v>
      </c>
      <c r="I111" s="2">
        <f t="shared" ref="I111" si="139">J111+K111+L111</f>
        <v>54000</v>
      </c>
      <c r="J111" s="100">
        <f t="shared" si="119"/>
        <v>54000</v>
      </c>
      <c r="K111" s="3">
        <f t="shared" si="119"/>
        <v>0</v>
      </c>
      <c r="L111" s="3">
        <f t="shared" si="119"/>
        <v>0</v>
      </c>
      <c r="M111" s="2">
        <f>N111+O111+P111</f>
        <v>54000</v>
      </c>
      <c r="N111" s="100">
        <f t="shared" si="121"/>
        <v>54000</v>
      </c>
      <c r="O111" s="3"/>
      <c r="P111" s="3"/>
    </row>
    <row r="112" spans="1:16">
      <c r="A112" s="76" t="s">
        <v>19</v>
      </c>
      <c r="B112" s="91"/>
      <c r="C112" s="80">
        <v>244</v>
      </c>
      <c r="D112" s="80">
        <v>223</v>
      </c>
      <c r="E112" s="71">
        <f t="shared" si="53"/>
        <v>1131053.52</v>
      </c>
      <c r="F112" s="72">
        <f>SUM(F113:F120)</f>
        <v>1020905.11</v>
      </c>
      <c r="G112" s="72">
        <f t="shared" ref="G112:H112" si="140">SUM(G113:G120)</f>
        <v>43454.04</v>
      </c>
      <c r="H112" s="3">
        <f t="shared" si="140"/>
        <v>66694.37</v>
      </c>
      <c r="I112" s="2">
        <f t="shared" ref="I112" si="141">J112+K112+L112</f>
        <v>918000</v>
      </c>
      <c r="J112" s="100">
        <f>SUM(J113:J120)</f>
        <v>918000</v>
      </c>
      <c r="K112" s="3">
        <f t="shared" ref="K112:L112" si="142">SUM(K113:K120)</f>
        <v>0</v>
      </c>
      <c r="L112" s="3">
        <f t="shared" si="142"/>
        <v>0</v>
      </c>
      <c r="M112" s="2">
        <f t="shared" ref="M112:M120" si="143">N112+O112+P112</f>
        <v>918000</v>
      </c>
      <c r="N112" s="3">
        <f>SUM(N113:N120)</f>
        <v>918000</v>
      </c>
      <c r="O112" s="3">
        <f t="shared" ref="O112:P112" si="144">SUM(O113:O120)</f>
        <v>0</v>
      </c>
      <c r="P112" s="3">
        <f t="shared" si="144"/>
        <v>0</v>
      </c>
    </row>
    <row r="113" spans="1:16">
      <c r="A113" s="9" t="s">
        <v>165</v>
      </c>
      <c r="B113" s="91"/>
      <c r="C113" s="80">
        <v>244</v>
      </c>
      <c r="D113" s="80"/>
      <c r="E113" s="71">
        <f t="shared" si="53"/>
        <v>441553.51999999996</v>
      </c>
      <c r="F113" s="72">
        <f>208796.46+122608.65</f>
        <v>331405.11</v>
      </c>
      <c r="G113" s="72">
        <f>34329.68+9124.36</f>
        <v>43454.04</v>
      </c>
      <c r="H113" s="3">
        <v>66694.37</v>
      </c>
      <c r="I113" s="2">
        <f t="shared" ref="I113" si="145">J113+K113+L113</f>
        <v>402000</v>
      </c>
      <c r="J113" s="100">
        <v>402000</v>
      </c>
      <c r="K113" s="3"/>
      <c r="L113" s="3"/>
      <c r="M113" s="2">
        <f t="shared" si="143"/>
        <v>402000</v>
      </c>
      <c r="N113" s="3">
        <v>402000</v>
      </c>
      <c r="O113" s="3"/>
      <c r="P113" s="3"/>
    </row>
    <row r="114" spans="1:16">
      <c r="A114" s="9" t="s">
        <v>166</v>
      </c>
      <c r="B114" s="91"/>
      <c r="C114" s="80">
        <v>244</v>
      </c>
      <c r="D114" s="80"/>
      <c r="E114" s="71">
        <f t="shared" si="53"/>
        <v>264500</v>
      </c>
      <c r="F114" s="72">
        <v>264500</v>
      </c>
      <c r="G114" s="72"/>
      <c r="H114" s="3"/>
      <c r="I114" s="2">
        <f t="shared" ref="I114" si="146">J114+K114+L114</f>
        <v>200000</v>
      </c>
      <c r="J114" s="100">
        <v>200000</v>
      </c>
      <c r="K114" s="3"/>
      <c r="L114" s="3"/>
      <c r="M114" s="2">
        <f t="shared" si="143"/>
        <v>200000</v>
      </c>
      <c r="N114" s="3">
        <v>200000</v>
      </c>
      <c r="O114" s="3"/>
      <c r="P114" s="3"/>
    </row>
    <row r="115" spans="1:16">
      <c r="A115" s="9" t="s">
        <v>167</v>
      </c>
      <c r="B115" s="91"/>
      <c r="C115" s="80">
        <v>244</v>
      </c>
      <c r="D115" s="80"/>
      <c r="E115" s="71">
        <f t="shared" si="53"/>
        <v>0</v>
      </c>
      <c r="F115" s="72"/>
      <c r="G115" s="72"/>
      <c r="H115" s="3"/>
      <c r="I115" s="2">
        <f t="shared" ref="I115" si="147">J115+K115+L115</f>
        <v>0</v>
      </c>
      <c r="J115" s="100">
        <v>0</v>
      </c>
      <c r="K115" s="3"/>
      <c r="L115" s="3"/>
      <c r="M115" s="2">
        <f t="shared" si="143"/>
        <v>0</v>
      </c>
      <c r="N115" s="100">
        <v>0</v>
      </c>
      <c r="O115" s="3"/>
      <c r="P115" s="3"/>
    </row>
    <row r="116" spans="1:16">
      <c r="A116" s="9" t="s">
        <v>172</v>
      </c>
      <c r="B116" s="91"/>
      <c r="C116" s="80">
        <v>244</v>
      </c>
      <c r="D116" s="80"/>
      <c r="E116" s="71">
        <f t="shared" si="53"/>
        <v>20000</v>
      </c>
      <c r="F116" s="72">
        <v>20000</v>
      </c>
      <c r="G116" s="72"/>
      <c r="H116" s="3"/>
      <c r="I116" s="2">
        <f t="shared" ref="I116" si="148">J116+K116+L116</f>
        <v>0</v>
      </c>
      <c r="J116" s="100">
        <v>0</v>
      </c>
      <c r="K116" s="3"/>
      <c r="L116" s="3"/>
      <c r="M116" s="2">
        <f t="shared" si="143"/>
        <v>0</v>
      </c>
      <c r="N116" s="100">
        <v>0</v>
      </c>
      <c r="O116" s="3"/>
      <c r="P116" s="3"/>
    </row>
    <row r="117" spans="1:16">
      <c r="A117" s="9" t="s">
        <v>168</v>
      </c>
      <c r="B117" s="91"/>
      <c r="C117" s="80">
        <v>244</v>
      </c>
      <c r="D117" s="80"/>
      <c r="E117" s="71">
        <f t="shared" si="53"/>
        <v>95000</v>
      </c>
      <c r="F117" s="72">
        <v>95000</v>
      </c>
      <c r="G117" s="72"/>
      <c r="H117" s="3"/>
      <c r="I117" s="2">
        <f t="shared" ref="I117" si="149">J117+K117+L117</f>
        <v>0</v>
      </c>
      <c r="J117" s="100">
        <v>0</v>
      </c>
      <c r="K117" s="3"/>
      <c r="L117" s="3"/>
      <c r="M117" s="2">
        <f t="shared" si="143"/>
        <v>0</v>
      </c>
      <c r="N117" s="100">
        <v>0</v>
      </c>
      <c r="O117" s="3"/>
      <c r="P117" s="3"/>
    </row>
    <row r="118" spans="1:16">
      <c r="A118" s="9" t="s">
        <v>169</v>
      </c>
      <c r="B118" s="91"/>
      <c r="C118" s="80">
        <v>244</v>
      </c>
      <c r="D118" s="80"/>
      <c r="E118" s="71">
        <f t="shared" si="53"/>
        <v>230000</v>
      </c>
      <c r="F118" s="72">
        <v>230000</v>
      </c>
      <c r="G118" s="72"/>
      <c r="H118" s="3"/>
      <c r="I118" s="2">
        <f t="shared" ref="I118" si="150">J118+K118+L118</f>
        <v>236000</v>
      </c>
      <c r="J118" s="100">
        <v>236000</v>
      </c>
      <c r="K118" s="3"/>
      <c r="L118" s="3"/>
      <c r="M118" s="2">
        <f t="shared" si="143"/>
        <v>236000</v>
      </c>
      <c r="N118" s="100">
        <v>236000</v>
      </c>
      <c r="O118" s="3"/>
      <c r="P118" s="3"/>
    </row>
    <row r="119" spans="1:16">
      <c r="A119" s="9" t="s">
        <v>170</v>
      </c>
      <c r="B119" s="91"/>
      <c r="C119" s="80">
        <v>244</v>
      </c>
      <c r="D119" s="80"/>
      <c r="E119" s="71">
        <f t="shared" si="53"/>
        <v>80000</v>
      </c>
      <c r="F119" s="72">
        <v>80000</v>
      </c>
      <c r="G119" s="72"/>
      <c r="H119" s="3"/>
      <c r="I119" s="2">
        <f t="shared" ref="I119" si="151">J119+K119+L119</f>
        <v>80000</v>
      </c>
      <c r="J119" s="100">
        <v>80000</v>
      </c>
      <c r="K119" s="3"/>
      <c r="L119" s="3"/>
      <c r="M119" s="2">
        <f t="shared" si="143"/>
        <v>80000</v>
      </c>
      <c r="N119" s="100">
        <v>80000</v>
      </c>
      <c r="O119" s="3"/>
      <c r="P119" s="3"/>
    </row>
    <row r="120" spans="1:16">
      <c r="A120" s="9" t="s">
        <v>171</v>
      </c>
      <c r="B120" s="91"/>
      <c r="C120" s="80">
        <v>244</v>
      </c>
      <c r="D120" s="80"/>
      <c r="E120" s="71">
        <f t="shared" si="53"/>
        <v>0</v>
      </c>
      <c r="F120" s="72"/>
      <c r="G120" s="72"/>
      <c r="H120" s="3"/>
      <c r="I120" s="2">
        <f t="shared" ref="I120" si="152">J120+K120+L120</f>
        <v>0</v>
      </c>
      <c r="J120" s="100">
        <v>0</v>
      </c>
      <c r="K120" s="3"/>
      <c r="L120" s="3"/>
      <c r="M120" s="2">
        <f t="shared" si="143"/>
        <v>0</v>
      </c>
      <c r="N120" s="100">
        <v>0</v>
      </c>
      <c r="O120" s="3"/>
      <c r="P120" s="3"/>
    </row>
    <row r="121" spans="1:16">
      <c r="A121" s="76" t="s">
        <v>20</v>
      </c>
      <c r="B121" s="91"/>
      <c r="C121" s="80">
        <v>244</v>
      </c>
      <c r="D121" s="80">
        <v>223</v>
      </c>
      <c r="E121" s="71">
        <f t="shared" si="53"/>
        <v>107500</v>
      </c>
      <c r="F121" s="72">
        <f>SUM(F122:F129)</f>
        <v>107500</v>
      </c>
      <c r="G121" s="72">
        <f t="shared" ref="G121:H121" si="153">SUM(G122:G129)</f>
        <v>0</v>
      </c>
      <c r="H121" s="3">
        <f t="shared" si="153"/>
        <v>0</v>
      </c>
      <c r="I121" s="2">
        <f t="shared" ref="I121" si="154">J121+K121+L121</f>
        <v>100000</v>
      </c>
      <c r="J121" s="100">
        <f>SUM(J122:J129)</f>
        <v>100000</v>
      </c>
      <c r="K121" s="3">
        <f t="shared" ref="K121:M121" si="155">SUM(K122:K129)</f>
        <v>0</v>
      </c>
      <c r="L121" s="3">
        <f t="shared" si="155"/>
        <v>0</v>
      </c>
      <c r="M121" s="3">
        <f t="shared" si="155"/>
        <v>100000</v>
      </c>
      <c r="N121" s="3">
        <f>SUM(N122:N129)</f>
        <v>100000</v>
      </c>
      <c r="O121" s="3">
        <f t="shared" ref="O121:P121" si="156">SUM(O122:O129)</f>
        <v>0</v>
      </c>
      <c r="P121" s="3">
        <f t="shared" si="156"/>
        <v>0</v>
      </c>
    </row>
    <row r="122" spans="1:16">
      <c r="A122" s="9" t="s">
        <v>165</v>
      </c>
      <c r="B122" s="91"/>
      <c r="C122" s="80">
        <v>244</v>
      </c>
      <c r="D122" s="80"/>
      <c r="E122" s="71">
        <f t="shared" si="53"/>
        <v>0</v>
      </c>
      <c r="F122" s="72"/>
      <c r="G122" s="72"/>
      <c r="H122" s="3"/>
      <c r="I122" s="2">
        <f t="shared" ref="I122" si="157">J122+K122+L122</f>
        <v>0</v>
      </c>
      <c r="J122" s="100">
        <v>0</v>
      </c>
      <c r="K122" s="3"/>
      <c r="L122" s="3"/>
      <c r="M122" s="2">
        <f t="shared" ref="M122" si="158">N122+O122+P122</f>
        <v>0</v>
      </c>
      <c r="N122" s="3">
        <v>0</v>
      </c>
      <c r="O122" s="3"/>
      <c r="P122" s="3"/>
    </row>
    <row r="123" spans="1:16">
      <c r="A123" s="9" t="s">
        <v>166</v>
      </c>
      <c r="B123" s="91"/>
      <c r="C123" s="80">
        <v>244</v>
      </c>
      <c r="D123" s="80"/>
      <c r="E123" s="71">
        <f t="shared" si="53"/>
        <v>71500</v>
      </c>
      <c r="F123" s="72">
        <v>71500</v>
      </c>
      <c r="G123" s="72"/>
      <c r="H123" s="3"/>
      <c r="I123" s="2">
        <f t="shared" ref="I123" si="159">J123+K123+L123</f>
        <v>100000</v>
      </c>
      <c r="J123" s="100">
        <v>100000</v>
      </c>
      <c r="K123" s="3"/>
      <c r="L123" s="3"/>
      <c r="M123" s="2">
        <f t="shared" ref="M123" si="160">N123+O123+P123</f>
        <v>100000</v>
      </c>
      <c r="N123" s="3">
        <v>100000</v>
      </c>
      <c r="O123" s="3"/>
      <c r="P123" s="3"/>
    </row>
    <row r="124" spans="1:16">
      <c r="A124" s="9" t="s">
        <v>167</v>
      </c>
      <c r="B124" s="91"/>
      <c r="C124" s="80">
        <v>244</v>
      </c>
      <c r="D124" s="80"/>
      <c r="E124" s="71">
        <f t="shared" si="53"/>
        <v>0</v>
      </c>
      <c r="F124" s="72"/>
      <c r="G124" s="72"/>
      <c r="H124" s="3"/>
      <c r="I124" s="2">
        <f t="shared" ref="I124" si="161">J124+K124+L124</f>
        <v>0</v>
      </c>
      <c r="J124" s="100">
        <v>0</v>
      </c>
      <c r="K124" s="3"/>
      <c r="L124" s="3"/>
      <c r="M124" s="2">
        <f t="shared" ref="M124" si="162">N124+O124+P124</f>
        <v>0</v>
      </c>
      <c r="N124" s="100">
        <v>0</v>
      </c>
      <c r="O124" s="3"/>
      <c r="P124" s="3"/>
    </row>
    <row r="125" spans="1:16">
      <c r="A125" s="9" t="s">
        <v>172</v>
      </c>
      <c r="B125" s="91"/>
      <c r="C125" s="80">
        <v>244</v>
      </c>
      <c r="D125" s="80"/>
      <c r="E125" s="71">
        <f t="shared" si="53"/>
        <v>0</v>
      </c>
      <c r="F125" s="72"/>
      <c r="G125" s="72"/>
      <c r="H125" s="3"/>
      <c r="I125" s="2">
        <f t="shared" ref="I125" si="163">J125+K125+L125</f>
        <v>0</v>
      </c>
      <c r="J125" s="100">
        <v>0</v>
      </c>
      <c r="K125" s="3"/>
      <c r="L125" s="3"/>
      <c r="M125" s="2">
        <f t="shared" ref="M125" si="164">N125+O125+P125</f>
        <v>0</v>
      </c>
      <c r="N125" s="100">
        <v>0</v>
      </c>
      <c r="O125" s="3"/>
      <c r="P125" s="3"/>
    </row>
    <row r="126" spans="1:16">
      <c r="A126" s="9" t="s">
        <v>168</v>
      </c>
      <c r="B126" s="91"/>
      <c r="C126" s="80">
        <v>244</v>
      </c>
      <c r="D126" s="80"/>
      <c r="E126" s="71">
        <f t="shared" si="53"/>
        <v>0</v>
      </c>
      <c r="F126" s="72"/>
      <c r="G126" s="72"/>
      <c r="H126" s="3"/>
      <c r="I126" s="2">
        <f t="shared" ref="I126" si="165">J126+K126+L126</f>
        <v>0</v>
      </c>
      <c r="J126" s="100">
        <v>0</v>
      </c>
      <c r="K126" s="3"/>
      <c r="L126" s="3"/>
      <c r="M126" s="2">
        <f t="shared" ref="M126" si="166">N126+O126+P126</f>
        <v>0</v>
      </c>
      <c r="N126" s="100">
        <v>0</v>
      </c>
      <c r="O126" s="3"/>
      <c r="P126" s="3"/>
    </row>
    <row r="127" spans="1:16">
      <c r="A127" s="9" t="s">
        <v>169</v>
      </c>
      <c r="B127" s="91"/>
      <c r="C127" s="80">
        <v>244</v>
      </c>
      <c r="D127" s="80"/>
      <c r="E127" s="71">
        <f t="shared" si="53"/>
        <v>0</v>
      </c>
      <c r="F127" s="72"/>
      <c r="G127" s="72"/>
      <c r="H127" s="3"/>
      <c r="I127" s="2">
        <f t="shared" ref="I127" si="167">J127+K127+L127</f>
        <v>0</v>
      </c>
      <c r="J127" s="100">
        <v>0</v>
      </c>
      <c r="K127" s="3"/>
      <c r="L127" s="3"/>
      <c r="M127" s="2">
        <f t="shared" ref="M127" si="168">N127+O127+P127</f>
        <v>0</v>
      </c>
      <c r="N127" s="100">
        <v>0</v>
      </c>
      <c r="O127" s="3"/>
      <c r="P127" s="3"/>
    </row>
    <row r="128" spans="1:16">
      <c r="A128" s="9" t="s">
        <v>170</v>
      </c>
      <c r="B128" s="91"/>
      <c r="C128" s="80">
        <v>244</v>
      </c>
      <c r="D128" s="80"/>
      <c r="E128" s="71">
        <f t="shared" si="53"/>
        <v>0</v>
      </c>
      <c r="F128" s="72"/>
      <c r="G128" s="72"/>
      <c r="H128" s="3"/>
      <c r="I128" s="2">
        <f t="shared" ref="I128" si="169">J128+K128+L128</f>
        <v>0</v>
      </c>
      <c r="J128" s="100">
        <v>0</v>
      </c>
      <c r="K128" s="3"/>
      <c r="L128" s="3"/>
      <c r="M128" s="2">
        <f t="shared" ref="M128" si="170">N128+O128+P128</f>
        <v>0</v>
      </c>
      <c r="N128" s="100">
        <v>0</v>
      </c>
      <c r="O128" s="3"/>
      <c r="P128" s="3"/>
    </row>
    <row r="129" spans="1:16">
      <c r="A129" s="9" t="s">
        <v>171</v>
      </c>
      <c r="B129" s="91"/>
      <c r="C129" s="80">
        <v>244</v>
      </c>
      <c r="D129" s="80"/>
      <c r="E129" s="71">
        <f t="shared" si="53"/>
        <v>36000</v>
      </c>
      <c r="F129" s="72">
        <v>36000</v>
      </c>
      <c r="G129" s="72"/>
      <c r="H129" s="3"/>
      <c r="I129" s="2">
        <f t="shared" ref="I129" si="171">J129+K129+L129</f>
        <v>0</v>
      </c>
      <c r="J129" s="100">
        <v>0</v>
      </c>
      <c r="K129" s="3"/>
      <c r="L129" s="3"/>
      <c r="M129" s="2">
        <f t="shared" ref="M129" si="172">N129+O129+P129</f>
        <v>0</v>
      </c>
      <c r="N129" s="100">
        <v>0</v>
      </c>
      <c r="O129" s="3"/>
      <c r="P129" s="3"/>
    </row>
    <row r="130" spans="1:16" ht="23.25" customHeight="1">
      <c r="A130" s="76" t="s">
        <v>22</v>
      </c>
      <c r="B130" s="91"/>
      <c r="C130" s="80">
        <v>244</v>
      </c>
      <c r="D130" s="80">
        <v>223</v>
      </c>
      <c r="E130" s="71">
        <f t="shared" si="53"/>
        <v>978197.2699999999</v>
      </c>
      <c r="F130" s="72">
        <f>SUM(F131:F138)</f>
        <v>652751.85</v>
      </c>
      <c r="G130" s="72">
        <f t="shared" ref="G130:H130" si="173">SUM(G131:G138)</f>
        <v>294452.28999999998</v>
      </c>
      <c r="H130" s="3">
        <f t="shared" si="173"/>
        <v>30993.13</v>
      </c>
      <c r="I130" s="2">
        <f t="shared" ref="I130" si="174">J130+K130+L130</f>
        <v>125500</v>
      </c>
      <c r="J130" s="100">
        <f>SUM(J131:J138)</f>
        <v>125500</v>
      </c>
      <c r="K130" s="3">
        <f t="shared" ref="K130:L130" si="175">SUM(K131:K138)</f>
        <v>0</v>
      </c>
      <c r="L130" s="3">
        <f t="shared" si="175"/>
        <v>0</v>
      </c>
      <c r="M130" s="2">
        <f t="shared" ref="M130" si="176">N130+O130+P130</f>
        <v>125500</v>
      </c>
      <c r="N130" s="3">
        <f>SUM(N131:N138)</f>
        <v>125500</v>
      </c>
      <c r="O130" s="3">
        <f t="shared" ref="O130:P130" si="177">SUM(O131:O138)</f>
        <v>0</v>
      </c>
      <c r="P130" s="3">
        <f t="shared" si="177"/>
        <v>0</v>
      </c>
    </row>
    <row r="131" spans="1:16" ht="18.75" customHeight="1">
      <c r="A131" s="9" t="s">
        <v>165</v>
      </c>
      <c r="B131" s="91"/>
      <c r="C131" s="80">
        <v>244</v>
      </c>
      <c r="D131" s="80"/>
      <c r="E131" s="71">
        <f t="shared" si="53"/>
        <v>800497.2699999999</v>
      </c>
      <c r="F131" s="72">
        <f>247973.54+227078.31</f>
        <v>475051.85</v>
      </c>
      <c r="G131" s="72">
        <f>281167.1+13285.19</f>
        <v>294452.28999999998</v>
      </c>
      <c r="H131" s="3">
        <v>30993.13</v>
      </c>
      <c r="I131" s="2">
        <f t="shared" ref="I131" si="178">J131+K131+L131</f>
        <v>60500</v>
      </c>
      <c r="J131" s="100">
        <v>60500</v>
      </c>
      <c r="K131" s="3"/>
      <c r="L131" s="3"/>
      <c r="M131" s="2">
        <f t="shared" ref="M131" si="179">N131+O131+P131</f>
        <v>60500</v>
      </c>
      <c r="N131" s="3">
        <v>60500</v>
      </c>
      <c r="O131" s="3"/>
      <c r="P131" s="3"/>
    </row>
    <row r="132" spans="1:16" ht="20.25" customHeight="1">
      <c r="A132" s="9" t="s">
        <v>166</v>
      </c>
      <c r="B132" s="91"/>
      <c r="C132" s="80">
        <v>244</v>
      </c>
      <c r="D132" s="80"/>
      <c r="E132" s="71">
        <f t="shared" si="53"/>
        <v>79700</v>
      </c>
      <c r="F132" s="72">
        <v>79700</v>
      </c>
      <c r="G132" s="72"/>
      <c r="H132" s="3"/>
      <c r="I132" s="2">
        <f t="shared" ref="I132" si="180">J132+K132+L132</f>
        <v>65000</v>
      </c>
      <c r="J132" s="100">
        <v>65000</v>
      </c>
      <c r="K132" s="3"/>
      <c r="L132" s="3"/>
      <c r="M132" s="2">
        <f t="shared" ref="M132" si="181">N132+O132+P132</f>
        <v>65000</v>
      </c>
      <c r="N132" s="3">
        <v>65000</v>
      </c>
      <c r="O132" s="3"/>
      <c r="P132" s="3"/>
    </row>
    <row r="133" spans="1:16" ht="20.25" customHeight="1">
      <c r="A133" s="9" t="s">
        <v>167</v>
      </c>
      <c r="B133" s="91"/>
      <c r="C133" s="80">
        <v>244</v>
      </c>
      <c r="D133" s="80"/>
      <c r="E133" s="71">
        <f t="shared" si="53"/>
        <v>0</v>
      </c>
      <c r="F133" s="72"/>
      <c r="G133" s="72"/>
      <c r="H133" s="3"/>
      <c r="I133" s="2">
        <f t="shared" ref="I133" si="182">J133+K133+L133</f>
        <v>0</v>
      </c>
      <c r="J133" s="100">
        <v>0</v>
      </c>
      <c r="K133" s="3"/>
      <c r="L133" s="3"/>
      <c r="M133" s="2">
        <f t="shared" ref="M133" si="183">N133+O133+P133</f>
        <v>0</v>
      </c>
      <c r="N133" s="100">
        <v>0</v>
      </c>
      <c r="O133" s="3"/>
      <c r="P133" s="3"/>
    </row>
    <row r="134" spans="1:16" ht="18.75" customHeight="1">
      <c r="A134" s="9" t="s">
        <v>172</v>
      </c>
      <c r="B134" s="91"/>
      <c r="C134" s="80">
        <v>244</v>
      </c>
      <c r="D134" s="80"/>
      <c r="E134" s="71">
        <f t="shared" si="53"/>
        <v>10000</v>
      </c>
      <c r="F134" s="72">
        <v>10000</v>
      </c>
      <c r="G134" s="72"/>
      <c r="H134" s="3"/>
      <c r="I134" s="2">
        <f t="shared" ref="I134" si="184">J134+K134+L134</f>
        <v>0</v>
      </c>
      <c r="J134" s="100">
        <v>0</v>
      </c>
      <c r="K134" s="3"/>
      <c r="L134" s="3"/>
      <c r="M134" s="2">
        <f t="shared" ref="M134" si="185">N134+O134+P134</f>
        <v>0</v>
      </c>
      <c r="N134" s="100">
        <v>0</v>
      </c>
      <c r="O134" s="3"/>
      <c r="P134" s="3"/>
    </row>
    <row r="135" spans="1:16" ht="18" customHeight="1">
      <c r="A135" s="9" t="s">
        <v>168</v>
      </c>
      <c r="B135" s="91"/>
      <c r="C135" s="80">
        <v>244</v>
      </c>
      <c r="D135" s="80"/>
      <c r="E135" s="71">
        <f t="shared" si="53"/>
        <v>32000</v>
      </c>
      <c r="F135" s="72">
        <v>32000</v>
      </c>
      <c r="G135" s="72"/>
      <c r="H135" s="3"/>
      <c r="I135" s="2">
        <f t="shared" ref="I135" si="186">J135+K135+L135</f>
        <v>0</v>
      </c>
      <c r="J135" s="100">
        <v>0</v>
      </c>
      <c r="K135" s="3"/>
      <c r="L135" s="3"/>
      <c r="M135" s="2">
        <f t="shared" ref="M135" si="187">N135+O135+P135</f>
        <v>0</v>
      </c>
      <c r="N135" s="100">
        <v>0</v>
      </c>
      <c r="O135" s="3"/>
      <c r="P135" s="3"/>
    </row>
    <row r="136" spans="1:16" ht="18.75" customHeight="1">
      <c r="A136" s="9" t="s">
        <v>169</v>
      </c>
      <c r="B136" s="91"/>
      <c r="C136" s="80">
        <v>244</v>
      </c>
      <c r="D136" s="80"/>
      <c r="E136" s="71">
        <f t="shared" si="53"/>
        <v>2000</v>
      </c>
      <c r="F136" s="72">
        <v>2000</v>
      </c>
      <c r="G136" s="72"/>
      <c r="H136" s="3"/>
      <c r="I136" s="2">
        <f t="shared" ref="I136" si="188">J136+K136+L136</f>
        <v>0</v>
      </c>
      <c r="J136" s="100">
        <v>0</v>
      </c>
      <c r="K136" s="3"/>
      <c r="L136" s="3"/>
      <c r="M136" s="2">
        <f t="shared" ref="M136" si="189">N136+O136+P136</f>
        <v>0</v>
      </c>
      <c r="N136" s="100">
        <v>0</v>
      </c>
      <c r="O136" s="3"/>
      <c r="P136" s="3"/>
    </row>
    <row r="137" spans="1:16" ht="18.75" customHeight="1">
      <c r="A137" s="9" t="s">
        <v>170</v>
      </c>
      <c r="B137" s="91"/>
      <c r="C137" s="80">
        <v>244</v>
      </c>
      <c r="D137" s="80"/>
      <c r="E137" s="71">
        <f t="shared" si="53"/>
        <v>50000</v>
      </c>
      <c r="F137" s="72">
        <v>50000</v>
      </c>
      <c r="G137" s="72"/>
      <c r="H137" s="3"/>
      <c r="I137" s="2">
        <f t="shared" ref="I137" si="190">J137+K137+L137</f>
        <v>0</v>
      </c>
      <c r="J137" s="100">
        <v>0</v>
      </c>
      <c r="K137" s="3"/>
      <c r="L137" s="3"/>
      <c r="M137" s="2">
        <f t="shared" ref="M137" si="191">N137+O137+P137</f>
        <v>0</v>
      </c>
      <c r="N137" s="100">
        <v>0</v>
      </c>
      <c r="O137" s="3"/>
      <c r="P137" s="3"/>
    </row>
    <row r="138" spans="1:16" ht="20.25" customHeight="1">
      <c r="A138" s="9" t="s">
        <v>171</v>
      </c>
      <c r="B138" s="91"/>
      <c r="C138" s="80">
        <v>244</v>
      </c>
      <c r="D138" s="80"/>
      <c r="E138" s="71">
        <f t="shared" si="53"/>
        <v>4000</v>
      </c>
      <c r="F138" s="72">
        <v>4000</v>
      </c>
      <c r="G138" s="72"/>
      <c r="H138" s="3"/>
      <c r="I138" s="2">
        <f t="shared" ref="I138" si="192">J138+K138+L138</f>
        <v>0</v>
      </c>
      <c r="J138" s="100">
        <v>0</v>
      </c>
      <c r="K138" s="3"/>
      <c r="L138" s="3"/>
      <c r="M138" s="2">
        <f t="shared" ref="M138" si="193">N138+O138+P138</f>
        <v>0</v>
      </c>
      <c r="N138" s="100">
        <v>0</v>
      </c>
      <c r="O138" s="3"/>
      <c r="P138" s="3"/>
    </row>
    <row r="139" spans="1:16">
      <c r="A139" s="76" t="s">
        <v>21</v>
      </c>
      <c r="B139" s="91"/>
      <c r="C139" s="80">
        <v>244</v>
      </c>
      <c r="D139" s="80">
        <v>223</v>
      </c>
      <c r="E139" s="71">
        <f t="shared" si="53"/>
        <v>88405.03</v>
      </c>
      <c r="F139" s="72">
        <f>SUM(F140:F147)</f>
        <v>60019.96</v>
      </c>
      <c r="G139" s="72">
        <f t="shared" ref="G139:H139" si="194">SUM(G140:G147)</f>
        <v>28385.07</v>
      </c>
      <c r="H139" s="3">
        <f t="shared" si="194"/>
        <v>0</v>
      </c>
      <c r="I139" s="2">
        <f t="shared" ref="I139" si="195">J139+K139+L139</f>
        <v>16000</v>
      </c>
      <c r="J139" s="100">
        <f>SUM(J140:J147)</f>
        <v>16000</v>
      </c>
      <c r="K139" s="3">
        <f t="shared" ref="K139:L139" si="196">SUM(K140:K147)</f>
        <v>0</v>
      </c>
      <c r="L139" s="3">
        <f t="shared" si="196"/>
        <v>0</v>
      </c>
      <c r="M139" s="2">
        <f t="shared" ref="M139" si="197">N139+O139+P139</f>
        <v>16000</v>
      </c>
      <c r="N139" s="3">
        <f>SUM(N140:N147)</f>
        <v>16000</v>
      </c>
      <c r="O139" s="3">
        <f t="shared" ref="O139:P139" si="198">SUM(O140:O147)</f>
        <v>0</v>
      </c>
      <c r="P139" s="3">
        <f t="shared" si="198"/>
        <v>0</v>
      </c>
    </row>
    <row r="140" spans="1:16">
      <c r="A140" s="9" t="s">
        <v>165</v>
      </c>
      <c r="B140" s="91"/>
      <c r="C140" s="80">
        <v>244</v>
      </c>
      <c r="D140" s="80"/>
      <c r="E140" s="71">
        <f t="shared" si="53"/>
        <v>73405.03</v>
      </c>
      <c r="F140" s="72">
        <f>27477.03+17542.93</f>
        <v>45019.96</v>
      </c>
      <c r="G140" s="72">
        <f>20287.43+8097.64</f>
        <v>28385.07</v>
      </c>
      <c r="H140" s="3"/>
      <c r="I140" s="2">
        <f t="shared" ref="I140" si="199">J140+K140+L140</f>
        <v>8000</v>
      </c>
      <c r="J140" s="100">
        <v>8000</v>
      </c>
      <c r="K140" s="3"/>
      <c r="L140" s="3"/>
      <c r="M140" s="2">
        <f t="shared" ref="M140" si="200">N140+O140+P140</f>
        <v>8000</v>
      </c>
      <c r="N140" s="3">
        <v>8000</v>
      </c>
      <c r="O140" s="3"/>
      <c r="P140" s="3"/>
    </row>
    <row r="141" spans="1:16">
      <c r="A141" s="9" t="s">
        <v>166</v>
      </c>
      <c r="B141" s="91"/>
      <c r="C141" s="80">
        <v>244</v>
      </c>
      <c r="D141" s="80"/>
      <c r="E141" s="71">
        <f t="shared" si="53"/>
        <v>8000</v>
      </c>
      <c r="F141" s="72">
        <v>8000</v>
      </c>
      <c r="G141" s="72"/>
      <c r="H141" s="3"/>
      <c r="I141" s="2">
        <f t="shared" ref="I141" si="201">J141+K141+L141</f>
        <v>6000</v>
      </c>
      <c r="J141" s="100">
        <v>6000</v>
      </c>
      <c r="K141" s="3"/>
      <c r="L141" s="3"/>
      <c r="M141" s="2">
        <f t="shared" ref="M141" si="202">N141+O141+P141</f>
        <v>6000</v>
      </c>
      <c r="N141" s="3">
        <v>6000</v>
      </c>
      <c r="O141" s="3"/>
      <c r="P141" s="3"/>
    </row>
    <row r="142" spans="1:16">
      <c r="A142" s="9" t="s">
        <v>167</v>
      </c>
      <c r="B142" s="91"/>
      <c r="C142" s="80">
        <v>244</v>
      </c>
      <c r="D142" s="80"/>
      <c r="E142" s="71">
        <f t="shared" si="53"/>
        <v>0</v>
      </c>
      <c r="F142" s="72"/>
      <c r="G142" s="72"/>
      <c r="H142" s="3"/>
      <c r="I142" s="2">
        <f t="shared" ref="I142:I205" si="203">J142+K142+L142</f>
        <v>0</v>
      </c>
      <c r="J142" s="100">
        <v>0</v>
      </c>
      <c r="K142" s="3"/>
      <c r="L142" s="3"/>
      <c r="M142" s="2">
        <f t="shared" ref="M142:M205" si="204">N142+O142+P142</f>
        <v>0</v>
      </c>
      <c r="N142" s="100">
        <v>0</v>
      </c>
      <c r="O142" s="3"/>
      <c r="P142" s="3"/>
    </row>
    <row r="143" spans="1:16">
      <c r="A143" s="9" t="s">
        <v>172</v>
      </c>
      <c r="B143" s="91"/>
      <c r="C143" s="80">
        <v>244</v>
      </c>
      <c r="D143" s="80"/>
      <c r="E143" s="71">
        <f t="shared" si="53"/>
        <v>2000</v>
      </c>
      <c r="F143" s="72">
        <v>2000</v>
      </c>
      <c r="G143" s="72"/>
      <c r="H143" s="3"/>
      <c r="I143" s="2">
        <f t="shared" si="203"/>
        <v>0</v>
      </c>
      <c r="J143" s="100">
        <v>0</v>
      </c>
      <c r="K143" s="3"/>
      <c r="L143" s="3"/>
      <c r="M143" s="2">
        <f t="shared" si="204"/>
        <v>0</v>
      </c>
      <c r="N143" s="100">
        <v>0</v>
      </c>
      <c r="O143" s="3"/>
      <c r="P143" s="3"/>
    </row>
    <row r="144" spans="1:16">
      <c r="A144" s="9" t="s">
        <v>168</v>
      </c>
      <c r="B144" s="91"/>
      <c r="C144" s="80">
        <v>244</v>
      </c>
      <c r="D144" s="80"/>
      <c r="E144" s="71">
        <f t="shared" si="53"/>
        <v>3000</v>
      </c>
      <c r="F144" s="72">
        <v>3000</v>
      </c>
      <c r="G144" s="72"/>
      <c r="H144" s="3"/>
      <c r="I144" s="2">
        <f t="shared" si="203"/>
        <v>0</v>
      </c>
      <c r="J144" s="100">
        <v>0</v>
      </c>
      <c r="K144" s="3"/>
      <c r="L144" s="3"/>
      <c r="M144" s="2">
        <f t="shared" si="204"/>
        <v>0</v>
      </c>
      <c r="N144" s="100">
        <v>0</v>
      </c>
      <c r="O144" s="3"/>
      <c r="P144" s="3"/>
    </row>
    <row r="145" spans="1:16">
      <c r="A145" s="9" t="s">
        <v>169</v>
      </c>
      <c r="B145" s="91"/>
      <c r="C145" s="80">
        <v>244</v>
      </c>
      <c r="D145" s="80"/>
      <c r="E145" s="71">
        <f t="shared" si="53"/>
        <v>2000</v>
      </c>
      <c r="F145" s="72">
        <v>2000</v>
      </c>
      <c r="G145" s="72"/>
      <c r="H145" s="3"/>
      <c r="I145" s="2">
        <f t="shared" si="203"/>
        <v>2000</v>
      </c>
      <c r="J145" s="100">
        <v>2000</v>
      </c>
      <c r="K145" s="3"/>
      <c r="L145" s="3"/>
      <c r="M145" s="2">
        <f t="shared" si="204"/>
        <v>2000</v>
      </c>
      <c r="N145" s="100">
        <v>2000</v>
      </c>
      <c r="O145" s="3"/>
      <c r="P145" s="3"/>
    </row>
    <row r="146" spans="1:16">
      <c r="A146" s="9" t="s">
        <v>170</v>
      </c>
      <c r="B146" s="91"/>
      <c r="C146" s="80">
        <v>244</v>
      </c>
      <c r="D146" s="80"/>
      <c r="E146" s="71">
        <f t="shared" si="53"/>
        <v>0</v>
      </c>
      <c r="F146" s="72"/>
      <c r="G146" s="72"/>
      <c r="H146" s="3"/>
      <c r="I146" s="2">
        <f t="shared" si="203"/>
        <v>0</v>
      </c>
      <c r="J146" s="100">
        <v>0</v>
      </c>
      <c r="K146" s="3"/>
      <c r="L146" s="3"/>
      <c r="M146" s="2">
        <f t="shared" si="204"/>
        <v>0</v>
      </c>
      <c r="N146" s="100">
        <v>0</v>
      </c>
      <c r="O146" s="3"/>
      <c r="P146" s="3"/>
    </row>
    <row r="147" spans="1:16">
      <c r="A147" s="9" t="s">
        <v>171</v>
      </c>
      <c r="B147" s="91"/>
      <c r="C147" s="80">
        <v>244</v>
      </c>
      <c r="D147" s="80"/>
      <c r="E147" s="71">
        <f t="shared" si="53"/>
        <v>0</v>
      </c>
      <c r="F147" s="72"/>
      <c r="G147" s="72"/>
      <c r="H147" s="3"/>
      <c r="I147" s="2">
        <f t="shared" si="203"/>
        <v>0</v>
      </c>
      <c r="J147" s="100">
        <v>0</v>
      </c>
      <c r="K147" s="3"/>
      <c r="L147" s="3"/>
      <c r="M147" s="2">
        <f t="shared" si="204"/>
        <v>0</v>
      </c>
      <c r="N147" s="100">
        <v>0</v>
      </c>
      <c r="O147" s="3"/>
      <c r="P147" s="3"/>
    </row>
    <row r="148" spans="1:16">
      <c r="A148" s="76" t="s">
        <v>175</v>
      </c>
      <c r="B148" s="91"/>
      <c r="C148" s="80">
        <v>244</v>
      </c>
      <c r="D148" s="80">
        <v>223</v>
      </c>
      <c r="E148" s="71">
        <f t="shared" ref="E148:E155" si="205">F148+G148+H148</f>
        <v>0</v>
      </c>
      <c r="F148" s="72">
        <f>SUM(F149:F156)</f>
        <v>0</v>
      </c>
      <c r="G148" s="72">
        <f t="shared" ref="G148:H148" si="206">SUM(G149:G156)</f>
        <v>0</v>
      </c>
      <c r="H148" s="3">
        <f t="shared" si="206"/>
        <v>0</v>
      </c>
      <c r="I148" s="2">
        <f t="shared" si="203"/>
        <v>860700</v>
      </c>
      <c r="J148" s="100">
        <f>SUM(J149:J156)</f>
        <v>860700</v>
      </c>
      <c r="K148" s="3">
        <f t="shared" ref="K148:L148" si="207">SUM(K149:K156)</f>
        <v>0</v>
      </c>
      <c r="L148" s="3">
        <f t="shared" si="207"/>
        <v>0</v>
      </c>
      <c r="M148" s="2">
        <f t="shared" si="204"/>
        <v>860700</v>
      </c>
      <c r="N148" s="3">
        <f>SUM(N149:N156)</f>
        <v>860700</v>
      </c>
      <c r="O148" s="3">
        <f t="shared" ref="O148:P148" si="208">SUM(O149:O156)</f>
        <v>0</v>
      </c>
      <c r="P148" s="3">
        <f t="shared" si="208"/>
        <v>0</v>
      </c>
    </row>
    <row r="149" spans="1:16">
      <c r="A149" s="9" t="s">
        <v>165</v>
      </c>
      <c r="B149" s="91"/>
      <c r="C149" s="80">
        <v>244</v>
      </c>
      <c r="D149" s="80"/>
      <c r="E149" s="71">
        <f t="shared" si="205"/>
        <v>0</v>
      </c>
      <c r="F149" s="72"/>
      <c r="G149" s="72"/>
      <c r="H149" s="3"/>
      <c r="I149" s="2">
        <f t="shared" si="203"/>
        <v>52700</v>
      </c>
      <c r="J149" s="100">
        <v>52700</v>
      </c>
      <c r="K149" s="3"/>
      <c r="L149" s="3"/>
      <c r="M149" s="2">
        <f t="shared" si="204"/>
        <v>52700</v>
      </c>
      <c r="N149" s="3">
        <v>52700</v>
      </c>
      <c r="O149" s="3"/>
      <c r="P149" s="3"/>
    </row>
    <row r="150" spans="1:16">
      <c r="A150" s="9" t="s">
        <v>166</v>
      </c>
      <c r="B150" s="91"/>
      <c r="C150" s="80">
        <v>244</v>
      </c>
      <c r="D150" s="80"/>
      <c r="E150" s="71">
        <f t="shared" si="205"/>
        <v>0</v>
      </c>
      <c r="F150" s="72"/>
      <c r="G150" s="72"/>
      <c r="H150" s="3"/>
      <c r="I150" s="2">
        <f t="shared" si="203"/>
        <v>0</v>
      </c>
      <c r="J150" s="100">
        <v>0</v>
      </c>
      <c r="K150" s="3"/>
      <c r="L150" s="3"/>
      <c r="M150" s="2">
        <f t="shared" si="204"/>
        <v>0</v>
      </c>
      <c r="N150" s="3">
        <v>0</v>
      </c>
      <c r="O150" s="3"/>
      <c r="P150" s="3"/>
    </row>
    <row r="151" spans="1:16">
      <c r="A151" s="9" t="s">
        <v>167</v>
      </c>
      <c r="B151" s="91"/>
      <c r="C151" s="80">
        <v>244</v>
      </c>
      <c r="D151" s="80"/>
      <c r="E151" s="71">
        <f t="shared" si="205"/>
        <v>0</v>
      </c>
      <c r="F151" s="72"/>
      <c r="G151" s="72"/>
      <c r="H151" s="3"/>
      <c r="I151" s="2">
        <f t="shared" si="203"/>
        <v>377000</v>
      </c>
      <c r="J151" s="100">
        <v>377000</v>
      </c>
      <c r="K151" s="3"/>
      <c r="L151" s="3"/>
      <c r="M151" s="2">
        <f t="shared" si="204"/>
        <v>377000</v>
      </c>
      <c r="N151" s="100">
        <v>377000</v>
      </c>
      <c r="O151" s="3"/>
      <c r="P151" s="3"/>
    </row>
    <row r="152" spans="1:16">
      <c r="A152" s="9" t="s">
        <v>172</v>
      </c>
      <c r="B152" s="91"/>
      <c r="C152" s="80">
        <v>244</v>
      </c>
      <c r="D152" s="80"/>
      <c r="E152" s="71">
        <f t="shared" si="205"/>
        <v>0</v>
      </c>
      <c r="F152" s="72"/>
      <c r="G152" s="72"/>
      <c r="H152" s="3"/>
      <c r="I152" s="2">
        <f t="shared" si="203"/>
        <v>94000</v>
      </c>
      <c r="J152" s="100">
        <v>94000</v>
      </c>
      <c r="K152" s="3"/>
      <c r="L152" s="3"/>
      <c r="M152" s="2">
        <f t="shared" si="204"/>
        <v>94000</v>
      </c>
      <c r="N152" s="100">
        <v>94000</v>
      </c>
      <c r="O152" s="3"/>
      <c r="P152" s="3"/>
    </row>
    <row r="153" spans="1:16">
      <c r="A153" s="9" t="s">
        <v>168</v>
      </c>
      <c r="B153" s="91"/>
      <c r="C153" s="80">
        <v>244</v>
      </c>
      <c r="D153" s="80"/>
      <c r="E153" s="71">
        <f t="shared" si="205"/>
        <v>0</v>
      </c>
      <c r="F153" s="72"/>
      <c r="G153" s="72"/>
      <c r="H153" s="3"/>
      <c r="I153" s="2">
        <f t="shared" si="203"/>
        <v>88000</v>
      </c>
      <c r="J153" s="100">
        <v>88000</v>
      </c>
      <c r="K153" s="3"/>
      <c r="L153" s="3"/>
      <c r="M153" s="2">
        <f t="shared" si="204"/>
        <v>88000</v>
      </c>
      <c r="N153" s="100">
        <v>88000</v>
      </c>
      <c r="O153" s="3"/>
      <c r="P153" s="3"/>
    </row>
    <row r="154" spans="1:16">
      <c r="A154" s="9" t="s">
        <v>169</v>
      </c>
      <c r="B154" s="91"/>
      <c r="C154" s="80">
        <v>244</v>
      </c>
      <c r="D154" s="80"/>
      <c r="E154" s="71">
        <f t="shared" si="205"/>
        <v>0</v>
      </c>
      <c r="F154" s="72"/>
      <c r="G154" s="72"/>
      <c r="H154" s="3"/>
      <c r="I154" s="2">
        <f t="shared" si="203"/>
        <v>35000</v>
      </c>
      <c r="J154" s="100">
        <v>35000</v>
      </c>
      <c r="K154" s="3"/>
      <c r="L154" s="3"/>
      <c r="M154" s="2">
        <f t="shared" si="204"/>
        <v>35000</v>
      </c>
      <c r="N154" s="100">
        <v>35000</v>
      </c>
      <c r="O154" s="3"/>
      <c r="P154" s="3"/>
    </row>
    <row r="155" spans="1:16">
      <c r="A155" s="9" t="s">
        <v>170</v>
      </c>
      <c r="B155" s="91"/>
      <c r="C155" s="80">
        <v>244</v>
      </c>
      <c r="D155" s="80"/>
      <c r="E155" s="71">
        <f t="shared" si="205"/>
        <v>0</v>
      </c>
      <c r="F155" s="72"/>
      <c r="G155" s="72"/>
      <c r="H155" s="3"/>
      <c r="I155" s="2">
        <f t="shared" si="203"/>
        <v>160000</v>
      </c>
      <c r="J155" s="100">
        <v>160000</v>
      </c>
      <c r="K155" s="3"/>
      <c r="L155" s="3"/>
      <c r="M155" s="2">
        <f t="shared" si="204"/>
        <v>160000</v>
      </c>
      <c r="N155" s="100">
        <v>160000</v>
      </c>
      <c r="O155" s="3"/>
      <c r="P155" s="3"/>
    </row>
    <row r="156" spans="1:16">
      <c r="A156" s="9" t="s">
        <v>171</v>
      </c>
      <c r="B156" s="91"/>
      <c r="C156" s="80">
        <v>244</v>
      </c>
      <c r="D156" s="70"/>
      <c r="E156" s="71">
        <f t="shared" si="53"/>
        <v>0</v>
      </c>
      <c r="F156" s="72"/>
      <c r="G156" s="72"/>
      <c r="H156" s="72"/>
      <c r="I156" s="71">
        <f t="shared" si="203"/>
        <v>54000</v>
      </c>
      <c r="J156" s="72">
        <v>54000</v>
      </c>
      <c r="K156" s="72"/>
      <c r="L156" s="72"/>
      <c r="M156" s="2">
        <f t="shared" si="204"/>
        <v>54000</v>
      </c>
      <c r="N156" s="72">
        <v>54000</v>
      </c>
      <c r="O156" s="72"/>
      <c r="P156" s="72"/>
    </row>
    <row r="157" spans="1:16">
      <c r="A157" s="69" t="s">
        <v>34</v>
      </c>
      <c r="B157" s="91"/>
      <c r="C157" s="80">
        <v>244</v>
      </c>
      <c r="D157" s="70">
        <v>224</v>
      </c>
      <c r="E157" s="71">
        <f t="shared" ref="E157:E165" si="209">F157+G157+H157</f>
        <v>52000</v>
      </c>
      <c r="F157" s="72">
        <f>SUM(F158:F165)</f>
        <v>52000</v>
      </c>
      <c r="G157" s="72">
        <f t="shared" ref="G157:H157" si="210">SUM(G158:G165)</f>
        <v>0</v>
      </c>
      <c r="H157" s="72">
        <f t="shared" si="210"/>
        <v>0</v>
      </c>
      <c r="I157" s="71">
        <f t="shared" si="203"/>
        <v>57000</v>
      </c>
      <c r="J157" s="72">
        <f>SUM(J158:J165)</f>
        <v>57000</v>
      </c>
      <c r="K157" s="72">
        <f t="shared" ref="K157:L157" si="211">SUM(K158:K165)</f>
        <v>0</v>
      </c>
      <c r="L157" s="72">
        <f t="shared" si="211"/>
        <v>0</v>
      </c>
      <c r="M157" s="2">
        <f t="shared" si="204"/>
        <v>57000</v>
      </c>
      <c r="N157" s="72">
        <f>SUM(N158:N165)</f>
        <v>57000</v>
      </c>
      <c r="O157" s="72">
        <f t="shared" ref="O157:P157" si="212">SUM(O158:O165)</f>
        <v>0</v>
      </c>
      <c r="P157" s="72">
        <f t="shared" si="212"/>
        <v>0</v>
      </c>
    </row>
    <row r="158" spans="1:16">
      <c r="A158" s="9" t="s">
        <v>165</v>
      </c>
      <c r="B158" s="91"/>
      <c r="C158" s="80">
        <v>244</v>
      </c>
      <c r="D158" s="80"/>
      <c r="E158" s="71">
        <f t="shared" si="209"/>
        <v>0</v>
      </c>
      <c r="F158" s="72"/>
      <c r="G158" s="72"/>
      <c r="H158" s="72"/>
      <c r="I158" s="2">
        <f t="shared" si="203"/>
        <v>0</v>
      </c>
      <c r="J158" s="72">
        <v>0</v>
      </c>
      <c r="K158" s="72"/>
      <c r="L158" s="72"/>
      <c r="M158" s="2">
        <f t="shared" si="204"/>
        <v>0</v>
      </c>
      <c r="N158" s="72">
        <v>0</v>
      </c>
      <c r="O158" s="72"/>
      <c r="P158" s="72"/>
    </row>
    <row r="159" spans="1:16">
      <c r="A159" s="9" t="s">
        <v>166</v>
      </c>
      <c r="B159" s="91"/>
      <c r="C159" s="80">
        <v>244</v>
      </c>
      <c r="D159" s="80"/>
      <c r="E159" s="71">
        <f t="shared" si="209"/>
        <v>52000</v>
      </c>
      <c r="F159" s="72">
        <v>52000</v>
      </c>
      <c r="G159" s="72"/>
      <c r="H159" s="72"/>
      <c r="I159" s="2">
        <f t="shared" si="203"/>
        <v>57000</v>
      </c>
      <c r="J159" s="72">
        <v>57000</v>
      </c>
      <c r="K159" s="72"/>
      <c r="L159" s="72"/>
      <c r="M159" s="2">
        <f t="shared" si="204"/>
        <v>57000</v>
      </c>
      <c r="N159" s="78">
        <v>57000</v>
      </c>
      <c r="O159" s="72"/>
      <c r="P159" s="72"/>
    </row>
    <row r="160" spans="1:16">
      <c r="A160" s="9" t="s">
        <v>167</v>
      </c>
      <c r="B160" s="91"/>
      <c r="C160" s="80">
        <v>244</v>
      </c>
      <c r="D160" s="80"/>
      <c r="E160" s="71">
        <f t="shared" si="209"/>
        <v>0</v>
      </c>
      <c r="F160" s="72"/>
      <c r="G160" s="72"/>
      <c r="H160" s="72"/>
      <c r="I160" s="2">
        <f t="shared" si="203"/>
        <v>0</v>
      </c>
      <c r="J160" s="72">
        <v>0</v>
      </c>
      <c r="K160" s="72"/>
      <c r="L160" s="72"/>
      <c r="M160" s="2">
        <f t="shared" si="204"/>
        <v>0</v>
      </c>
      <c r="N160" s="72">
        <v>0</v>
      </c>
      <c r="O160" s="72"/>
      <c r="P160" s="72"/>
    </row>
    <row r="161" spans="1:16">
      <c r="A161" s="9" t="s">
        <v>172</v>
      </c>
      <c r="B161" s="91"/>
      <c r="C161" s="80">
        <v>244</v>
      </c>
      <c r="D161" s="80"/>
      <c r="E161" s="71">
        <f t="shared" si="209"/>
        <v>0</v>
      </c>
      <c r="F161" s="72"/>
      <c r="G161" s="72"/>
      <c r="H161" s="72"/>
      <c r="I161" s="2">
        <f t="shared" si="203"/>
        <v>0</v>
      </c>
      <c r="J161" s="72">
        <v>0</v>
      </c>
      <c r="K161" s="72"/>
      <c r="L161" s="72"/>
      <c r="M161" s="2">
        <f t="shared" si="204"/>
        <v>0</v>
      </c>
      <c r="N161" s="72">
        <v>0</v>
      </c>
      <c r="O161" s="72"/>
      <c r="P161" s="72"/>
    </row>
    <row r="162" spans="1:16">
      <c r="A162" s="9" t="s">
        <v>168</v>
      </c>
      <c r="B162" s="91"/>
      <c r="C162" s="80">
        <v>244</v>
      </c>
      <c r="D162" s="80"/>
      <c r="E162" s="71">
        <f t="shared" si="209"/>
        <v>0</v>
      </c>
      <c r="F162" s="72"/>
      <c r="G162" s="72"/>
      <c r="H162" s="72"/>
      <c r="I162" s="2">
        <f t="shared" si="203"/>
        <v>0</v>
      </c>
      <c r="J162" s="72">
        <v>0</v>
      </c>
      <c r="K162" s="72"/>
      <c r="L162" s="72"/>
      <c r="M162" s="2">
        <f t="shared" si="204"/>
        <v>0</v>
      </c>
      <c r="N162" s="72">
        <v>0</v>
      </c>
      <c r="O162" s="72"/>
      <c r="P162" s="72"/>
    </row>
    <row r="163" spans="1:16">
      <c r="A163" s="9" t="s">
        <v>169</v>
      </c>
      <c r="B163" s="91"/>
      <c r="C163" s="80">
        <v>244</v>
      </c>
      <c r="D163" s="80"/>
      <c r="E163" s="71">
        <f t="shared" si="209"/>
        <v>0</v>
      </c>
      <c r="F163" s="72"/>
      <c r="G163" s="72"/>
      <c r="H163" s="72"/>
      <c r="I163" s="2">
        <f t="shared" si="203"/>
        <v>0</v>
      </c>
      <c r="J163" s="72">
        <v>0</v>
      </c>
      <c r="K163" s="72"/>
      <c r="L163" s="72"/>
      <c r="M163" s="2">
        <f t="shared" si="204"/>
        <v>0</v>
      </c>
      <c r="N163" s="72">
        <v>0</v>
      </c>
      <c r="O163" s="72"/>
      <c r="P163" s="72"/>
    </row>
    <row r="164" spans="1:16">
      <c r="A164" s="9" t="s">
        <v>170</v>
      </c>
      <c r="B164" s="91"/>
      <c r="C164" s="80">
        <v>244</v>
      </c>
      <c r="D164" s="80"/>
      <c r="E164" s="71">
        <f t="shared" si="209"/>
        <v>0</v>
      </c>
      <c r="F164" s="72"/>
      <c r="G164" s="72"/>
      <c r="H164" s="72"/>
      <c r="I164" s="2">
        <f t="shared" si="203"/>
        <v>0</v>
      </c>
      <c r="J164" s="72">
        <v>0</v>
      </c>
      <c r="K164" s="72"/>
      <c r="L164" s="72"/>
      <c r="M164" s="2">
        <f t="shared" si="204"/>
        <v>0</v>
      </c>
      <c r="N164" s="72">
        <v>0</v>
      </c>
      <c r="O164" s="72"/>
      <c r="P164" s="72"/>
    </row>
    <row r="165" spans="1:16">
      <c r="A165" s="9" t="s">
        <v>171</v>
      </c>
      <c r="B165" s="91"/>
      <c r="C165" s="80">
        <v>244</v>
      </c>
      <c r="D165" s="70"/>
      <c r="E165" s="71">
        <f t="shared" si="209"/>
        <v>0</v>
      </c>
      <c r="F165" s="72"/>
      <c r="G165" s="72"/>
      <c r="H165" s="72"/>
      <c r="I165" s="71">
        <f t="shared" si="203"/>
        <v>0</v>
      </c>
      <c r="J165" s="72">
        <v>0</v>
      </c>
      <c r="K165" s="72"/>
      <c r="L165" s="72"/>
      <c r="M165" s="2">
        <f t="shared" si="204"/>
        <v>0</v>
      </c>
      <c r="N165" s="72">
        <v>0</v>
      </c>
      <c r="O165" s="72"/>
      <c r="P165" s="72"/>
    </row>
    <row r="166" spans="1:16">
      <c r="A166" s="11" t="s">
        <v>36</v>
      </c>
      <c r="B166" s="91"/>
      <c r="C166" s="80">
        <v>244</v>
      </c>
      <c r="D166" s="80">
        <v>225</v>
      </c>
      <c r="E166" s="71">
        <f t="shared" si="53"/>
        <v>4914681.67</v>
      </c>
      <c r="F166" s="72">
        <f>SUM(F167:F174)</f>
        <v>4462997.08</v>
      </c>
      <c r="G166" s="72">
        <f t="shared" ref="G166:H166" si="213">SUM(G167:G174)</f>
        <v>448753.47</v>
      </c>
      <c r="H166" s="3">
        <f t="shared" si="213"/>
        <v>2931.12</v>
      </c>
      <c r="I166" s="2">
        <f t="shared" si="203"/>
        <v>4501700</v>
      </c>
      <c r="J166" s="100">
        <f>SUM(J167:J174)</f>
        <v>4501700</v>
      </c>
      <c r="K166" s="3">
        <f t="shared" ref="K166:L166" si="214">SUM(K167:K174)</f>
        <v>0</v>
      </c>
      <c r="L166" s="3">
        <f t="shared" si="214"/>
        <v>0</v>
      </c>
      <c r="M166" s="2">
        <f t="shared" si="204"/>
        <v>988700</v>
      </c>
      <c r="N166" s="3">
        <f>SUM(N167:N174)</f>
        <v>988700</v>
      </c>
      <c r="O166" s="3">
        <f t="shared" ref="O166:P166" si="215">SUM(O167:O174)</f>
        <v>0</v>
      </c>
      <c r="P166" s="3">
        <f t="shared" si="215"/>
        <v>0</v>
      </c>
    </row>
    <row r="167" spans="1:16">
      <c r="A167" s="9" t="s">
        <v>165</v>
      </c>
      <c r="B167" s="91"/>
      <c r="C167" s="80">
        <v>244</v>
      </c>
      <c r="D167" s="80"/>
      <c r="E167" s="71">
        <f t="shared" si="53"/>
        <v>1093681.6700000002</v>
      </c>
      <c r="F167" s="72">
        <f>335000+306997.08</f>
        <v>641997.08000000007</v>
      </c>
      <c r="G167" s="72">
        <v>448753.47</v>
      </c>
      <c r="H167" s="3">
        <v>2931.12</v>
      </c>
      <c r="I167" s="2">
        <f t="shared" si="203"/>
        <v>837700</v>
      </c>
      <c r="J167" s="100">
        <v>837700</v>
      </c>
      <c r="K167" s="3"/>
      <c r="L167" s="3"/>
      <c r="M167" s="2">
        <f t="shared" si="204"/>
        <v>837700</v>
      </c>
      <c r="N167" s="3">
        <v>837700</v>
      </c>
      <c r="O167" s="3"/>
      <c r="P167" s="3"/>
    </row>
    <row r="168" spans="1:16">
      <c r="A168" s="9" t="s">
        <v>166</v>
      </c>
      <c r="B168" s="91"/>
      <c r="C168" s="80">
        <v>244</v>
      </c>
      <c r="D168" s="80"/>
      <c r="E168" s="71">
        <f t="shared" si="53"/>
        <v>3733000</v>
      </c>
      <c r="F168" s="72">
        <v>3733000</v>
      </c>
      <c r="G168" s="72"/>
      <c r="H168" s="3"/>
      <c r="I168" s="2">
        <f t="shared" si="203"/>
        <v>3663000</v>
      </c>
      <c r="J168" s="100">
        <f>3513000+150000</f>
        <v>3663000</v>
      </c>
      <c r="K168" s="3"/>
      <c r="L168" s="3"/>
      <c r="M168" s="2">
        <f t="shared" si="204"/>
        <v>150000</v>
      </c>
      <c r="N168" s="3">
        <v>150000</v>
      </c>
      <c r="O168" s="3"/>
      <c r="P168" s="3"/>
    </row>
    <row r="169" spans="1:16">
      <c r="A169" s="9" t="s">
        <v>167</v>
      </c>
      <c r="B169" s="91"/>
      <c r="C169" s="80">
        <v>244</v>
      </c>
      <c r="D169" s="80"/>
      <c r="E169" s="71">
        <f t="shared" si="53"/>
        <v>0</v>
      </c>
      <c r="F169" s="72"/>
      <c r="G169" s="72"/>
      <c r="H169" s="3"/>
      <c r="I169" s="2">
        <f t="shared" si="203"/>
        <v>0</v>
      </c>
      <c r="J169" s="100">
        <v>0</v>
      </c>
      <c r="K169" s="3"/>
      <c r="L169" s="3"/>
      <c r="M169" s="2">
        <f t="shared" si="204"/>
        <v>0</v>
      </c>
      <c r="N169" s="100">
        <v>0</v>
      </c>
      <c r="O169" s="3"/>
      <c r="P169" s="3"/>
    </row>
    <row r="170" spans="1:16">
      <c r="A170" s="9" t="s">
        <v>172</v>
      </c>
      <c r="B170" s="91"/>
      <c r="C170" s="80">
        <v>244</v>
      </c>
      <c r="D170" s="80"/>
      <c r="E170" s="71">
        <f t="shared" si="53"/>
        <v>2000</v>
      </c>
      <c r="F170" s="72">
        <v>2000</v>
      </c>
      <c r="G170" s="72"/>
      <c r="H170" s="3"/>
      <c r="I170" s="2">
        <f t="shared" si="203"/>
        <v>0</v>
      </c>
      <c r="J170" s="100">
        <v>0</v>
      </c>
      <c r="K170" s="3"/>
      <c r="L170" s="3"/>
      <c r="M170" s="2">
        <f t="shared" si="204"/>
        <v>0</v>
      </c>
      <c r="N170" s="100">
        <v>0</v>
      </c>
      <c r="O170" s="3"/>
      <c r="P170" s="3"/>
    </row>
    <row r="171" spans="1:16">
      <c r="A171" s="9" t="s">
        <v>168</v>
      </c>
      <c r="B171" s="91"/>
      <c r="C171" s="80">
        <v>244</v>
      </c>
      <c r="D171" s="80"/>
      <c r="E171" s="71">
        <f t="shared" si="53"/>
        <v>6000</v>
      </c>
      <c r="F171" s="72">
        <v>6000</v>
      </c>
      <c r="G171" s="72"/>
      <c r="H171" s="3"/>
      <c r="I171" s="2">
        <f t="shared" si="203"/>
        <v>0</v>
      </c>
      <c r="J171" s="100">
        <v>0</v>
      </c>
      <c r="K171" s="3"/>
      <c r="L171" s="3"/>
      <c r="M171" s="2">
        <f t="shared" si="204"/>
        <v>0</v>
      </c>
      <c r="N171" s="100">
        <v>0</v>
      </c>
      <c r="O171" s="3"/>
      <c r="P171" s="3"/>
    </row>
    <row r="172" spans="1:16">
      <c r="A172" s="9" t="s">
        <v>169</v>
      </c>
      <c r="B172" s="91"/>
      <c r="C172" s="80">
        <v>244</v>
      </c>
      <c r="D172" s="80"/>
      <c r="E172" s="71">
        <f t="shared" si="53"/>
        <v>20000</v>
      </c>
      <c r="F172" s="72">
        <v>20000</v>
      </c>
      <c r="G172" s="72"/>
      <c r="H172" s="3"/>
      <c r="I172" s="2">
        <f t="shared" si="203"/>
        <v>1000</v>
      </c>
      <c r="J172" s="100">
        <v>1000</v>
      </c>
      <c r="K172" s="3"/>
      <c r="L172" s="3"/>
      <c r="M172" s="2">
        <f t="shared" si="204"/>
        <v>1000</v>
      </c>
      <c r="N172" s="100">
        <v>1000</v>
      </c>
      <c r="O172" s="3"/>
      <c r="P172" s="3"/>
    </row>
    <row r="173" spans="1:16">
      <c r="A173" s="9" t="s">
        <v>170</v>
      </c>
      <c r="B173" s="91"/>
      <c r="C173" s="80">
        <v>244</v>
      </c>
      <c r="D173" s="80"/>
      <c r="E173" s="71">
        <f t="shared" si="53"/>
        <v>60000</v>
      </c>
      <c r="F173" s="72">
        <v>60000</v>
      </c>
      <c r="G173" s="72"/>
      <c r="H173" s="3"/>
      <c r="I173" s="2">
        <f t="shared" si="203"/>
        <v>0</v>
      </c>
      <c r="J173" s="100">
        <v>0</v>
      </c>
      <c r="K173" s="3"/>
      <c r="L173" s="3"/>
      <c r="M173" s="2">
        <f t="shared" si="204"/>
        <v>0</v>
      </c>
      <c r="N173" s="100">
        <v>0</v>
      </c>
      <c r="O173" s="3"/>
      <c r="P173" s="3"/>
    </row>
    <row r="174" spans="1:16">
      <c r="A174" s="9" t="s">
        <v>171</v>
      </c>
      <c r="B174" s="91"/>
      <c r="C174" s="80">
        <v>244</v>
      </c>
      <c r="D174" s="80"/>
      <c r="E174" s="71">
        <f t="shared" si="53"/>
        <v>0</v>
      </c>
      <c r="F174" s="72"/>
      <c r="G174" s="72"/>
      <c r="H174" s="3"/>
      <c r="I174" s="2">
        <f t="shared" si="203"/>
        <v>0</v>
      </c>
      <c r="J174" s="100">
        <v>0</v>
      </c>
      <c r="K174" s="3"/>
      <c r="L174" s="3"/>
      <c r="M174" s="2">
        <f t="shared" si="204"/>
        <v>0</v>
      </c>
      <c r="N174" s="100">
        <v>0</v>
      </c>
      <c r="O174" s="3"/>
      <c r="P174" s="3"/>
    </row>
    <row r="175" spans="1:16">
      <c r="A175" s="76" t="s">
        <v>0</v>
      </c>
      <c r="B175" s="91"/>
      <c r="C175" s="80">
        <v>244</v>
      </c>
      <c r="D175" s="80">
        <v>226</v>
      </c>
      <c r="E175" s="71">
        <f t="shared" si="53"/>
        <v>2061927.49</v>
      </c>
      <c r="F175" s="72">
        <f>SUM(F176:F183)</f>
        <v>1561126</v>
      </c>
      <c r="G175" s="72">
        <f t="shared" ref="G175:H175" si="216">SUM(G176:G183)</f>
        <v>403055.49</v>
      </c>
      <c r="H175" s="3">
        <f t="shared" si="216"/>
        <v>97746</v>
      </c>
      <c r="I175" s="2">
        <f t="shared" si="203"/>
        <v>1538650</v>
      </c>
      <c r="J175" s="100">
        <f>SUM(J176:J183)</f>
        <v>1138650</v>
      </c>
      <c r="K175" s="3">
        <f t="shared" ref="K175:L175" si="217">SUM(K176:K183)</f>
        <v>400000</v>
      </c>
      <c r="L175" s="3">
        <f t="shared" si="217"/>
        <v>0</v>
      </c>
      <c r="M175" s="2">
        <f t="shared" si="204"/>
        <v>1138650</v>
      </c>
      <c r="N175" s="3">
        <f>SUM(N176:N183)</f>
        <v>1138650</v>
      </c>
      <c r="O175" s="3">
        <f t="shared" ref="O175:P175" si="218">SUM(O176:O183)</f>
        <v>0</v>
      </c>
      <c r="P175" s="3">
        <f t="shared" si="218"/>
        <v>0</v>
      </c>
    </row>
    <row r="176" spans="1:16">
      <c r="A176" s="9" t="s">
        <v>165</v>
      </c>
      <c r="B176" s="91"/>
      <c r="C176" s="80">
        <v>244</v>
      </c>
      <c r="D176" s="80"/>
      <c r="E176" s="71">
        <f t="shared" si="53"/>
        <v>824227.49</v>
      </c>
      <c r="F176" s="72">
        <f>318200+5226</f>
        <v>323426</v>
      </c>
      <c r="G176" s="72">
        <f>3264.5+173588.21+226202.78</f>
        <v>403055.49</v>
      </c>
      <c r="H176" s="3">
        <f>97746</f>
        <v>97746</v>
      </c>
      <c r="I176" s="2">
        <f t="shared" si="203"/>
        <v>622000</v>
      </c>
      <c r="J176" s="100">
        <v>222000</v>
      </c>
      <c r="K176" s="3">
        <v>400000</v>
      </c>
      <c r="L176" s="3"/>
      <c r="M176" s="2">
        <f t="shared" si="204"/>
        <v>222000</v>
      </c>
      <c r="N176" s="3">
        <v>222000</v>
      </c>
      <c r="O176" s="3"/>
      <c r="P176" s="3"/>
    </row>
    <row r="177" spans="1:16">
      <c r="A177" s="9" t="s">
        <v>166</v>
      </c>
      <c r="B177" s="91"/>
      <c r="C177" s="80">
        <v>244</v>
      </c>
      <c r="D177" s="80"/>
      <c r="E177" s="71">
        <f t="shared" si="53"/>
        <v>471700</v>
      </c>
      <c r="F177" s="72">
        <v>471700</v>
      </c>
      <c r="G177" s="72"/>
      <c r="H177" s="3"/>
      <c r="I177" s="2">
        <f t="shared" si="203"/>
        <v>456150</v>
      </c>
      <c r="J177" s="100">
        <v>456150</v>
      </c>
      <c r="K177" s="3"/>
      <c r="L177" s="3"/>
      <c r="M177" s="2">
        <f t="shared" si="204"/>
        <v>456150</v>
      </c>
      <c r="N177" s="3">
        <v>456150</v>
      </c>
      <c r="O177" s="3"/>
      <c r="P177" s="3"/>
    </row>
    <row r="178" spans="1:16">
      <c r="A178" s="9" t="s">
        <v>167</v>
      </c>
      <c r="B178" s="91"/>
      <c r="C178" s="80">
        <v>244</v>
      </c>
      <c r="D178" s="80"/>
      <c r="E178" s="71">
        <f t="shared" si="53"/>
        <v>120000</v>
      </c>
      <c r="F178" s="72">
        <v>120000</v>
      </c>
      <c r="G178" s="72"/>
      <c r="H178" s="3"/>
      <c r="I178" s="2">
        <f t="shared" si="203"/>
        <v>119000</v>
      </c>
      <c r="J178" s="100">
        <v>119000</v>
      </c>
      <c r="K178" s="3"/>
      <c r="L178" s="3"/>
      <c r="M178" s="2">
        <f t="shared" si="204"/>
        <v>119000</v>
      </c>
      <c r="N178" s="100">
        <v>119000</v>
      </c>
      <c r="O178" s="3"/>
      <c r="P178" s="3"/>
    </row>
    <row r="179" spans="1:16">
      <c r="A179" s="9" t="s">
        <v>172</v>
      </c>
      <c r="B179" s="91"/>
      <c r="C179" s="80">
        <v>244</v>
      </c>
      <c r="D179" s="80"/>
      <c r="E179" s="71">
        <f t="shared" si="53"/>
        <v>64000</v>
      </c>
      <c r="F179" s="72">
        <v>64000</v>
      </c>
      <c r="G179" s="72"/>
      <c r="H179" s="3"/>
      <c r="I179" s="2">
        <f t="shared" si="203"/>
        <v>104000</v>
      </c>
      <c r="J179" s="100">
        <v>104000</v>
      </c>
      <c r="K179" s="3"/>
      <c r="L179" s="3"/>
      <c r="M179" s="2">
        <f t="shared" si="204"/>
        <v>104000</v>
      </c>
      <c r="N179" s="100">
        <v>104000</v>
      </c>
      <c r="O179" s="3"/>
      <c r="P179" s="3"/>
    </row>
    <row r="180" spans="1:16">
      <c r="A180" s="9" t="s">
        <v>168</v>
      </c>
      <c r="B180" s="91"/>
      <c r="C180" s="80">
        <v>244</v>
      </c>
      <c r="D180" s="80"/>
      <c r="E180" s="71">
        <f t="shared" si="53"/>
        <v>160000</v>
      </c>
      <c r="F180" s="72">
        <v>160000</v>
      </c>
      <c r="G180" s="72"/>
      <c r="H180" s="3"/>
      <c r="I180" s="2">
        <f t="shared" si="203"/>
        <v>65500</v>
      </c>
      <c r="J180" s="100">
        <v>65500</v>
      </c>
      <c r="K180" s="3"/>
      <c r="L180" s="3"/>
      <c r="M180" s="2">
        <f t="shared" si="204"/>
        <v>65500</v>
      </c>
      <c r="N180" s="100">
        <v>65500</v>
      </c>
      <c r="O180" s="3"/>
      <c r="P180" s="3"/>
    </row>
    <row r="181" spans="1:16">
      <c r="A181" s="9" t="s">
        <v>169</v>
      </c>
      <c r="B181" s="91"/>
      <c r="C181" s="80">
        <v>244</v>
      </c>
      <c r="D181" s="80"/>
      <c r="E181" s="71">
        <f t="shared" si="53"/>
        <v>150000</v>
      </c>
      <c r="F181" s="72">
        <v>150000</v>
      </c>
      <c r="G181" s="72"/>
      <c r="H181" s="3"/>
      <c r="I181" s="2">
        <f t="shared" si="203"/>
        <v>71000</v>
      </c>
      <c r="J181" s="100">
        <v>71000</v>
      </c>
      <c r="K181" s="3"/>
      <c r="L181" s="3"/>
      <c r="M181" s="2">
        <f t="shared" si="204"/>
        <v>71000</v>
      </c>
      <c r="N181" s="100">
        <v>71000</v>
      </c>
      <c r="O181" s="3"/>
      <c r="P181" s="3"/>
    </row>
    <row r="182" spans="1:16">
      <c r="A182" s="9" t="s">
        <v>170</v>
      </c>
      <c r="B182" s="91"/>
      <c r="C182" s="80">
        <v>244</v>
      </c>
      <c r="D182" s="80"/>
      <c r="E182" s="71">
        <f t="shared" si="53"/>
        <v>215000</v>
      </c>
      <c r="F182" s="72">
        <v>215000</v>
      </c>
      <c r="G182" s="72"/>
      <c r="H182" s="3"/>
      <c r="I182" s="2">
        <f t="shared" si="203"/>
        <v>73000</v>
      </c>
      <c r="J182" s="100">
        <v>73000</v>
      </c>
      <c r="K182" s="3"/>
      <c r="L182" s="3"/>
      <c r="M182" s="2">
        <f t="shared" si="204"/>
        <v>73000</v>
      </c>
      <c r="N182" s="100">
        <v>73000</v>
      </c>
      <c r="O182" s="3"/>
      <c r="P182" s="3"/>
    </row>
    <row r="183" spans="1:16">
      <c r="A183" s="9" t="s">
        <v>171</v>
      </c>
      <c r="B183" s="91"/>
      <c r="C183" s="80">
        <v>244</v>
      </c>
      <c r="D183" s="80"/>
      <c r="E183" s="71">
        <f t="shared" si="53"/>
        <v>57000</v>
      </c>
      <c r="F183" s="72">
        <v>57000</v>
      </c>
      <c r="G183" s="72"/>
      <c r="H183" s="3"/>
      <c r="I183" s="2">
        <f t="shared" si="203"/>
        <v>28000</v>
      </c>
      <c r="J183" s="100">
        <v>28000</v>
      </c>
      <c r="K183" s="3"/>
      <c r="L183" s="3"/>
      <c r="M183" s="2">
        <f t="shared" si="204"/>
        <v>28000</v>
      </c>
      <c r="N183" s="100">
        <v>28000</v>
      </c>
      <c r="O183" s="3"/>
      <c r="P183" s="3"/>
    </row>
    <row r="184" spans="1:16">
      <c r="A184" s="11" t="s">
        <v>11</v>
      </c>
      <c r="B184" s="91"/>
      <c r="C184" s="80">
        <v>244</v>
      </c>
      <c r="D184" s="80">
        <v>290</v>
      </c>
      <c r="E184" s="71">
        <f t="shared" si="53"/>
        <v>0</v>
      </c>
      <c r="F184" s="72">
        <v>0</v>
      </c>
      <c r="G184" s="72"/>
      <c r="H184" s="3"/>
      <c r="I184" s="2">
        <f t="shared" si="203"/>
        <v>0</v>
      </c>
      <c r="J184" s="100">
        <v>0</v>
      </c>
      <c r="K184" s="3"/>
      <c r="L184" s="3"/>
      <c r="M184" s="2">
        <f t="shared" si="204"/>
        <v>0</v>
      </c>
      <c r="N184" s="3">
        <v>0</v>
      </c>
      <c r="O184" s="3"/>
      <c r="P184" s="3"/>
    </row>
    <row r="185" spans="1:16">
      <c r="A185" s="11" t="s">
        <v>15</v>
      </c>
      <c r="B185" s="91"/>
      <c r="C185" s="80">
        <v>244</v>
      </c>
      <c r="D185" s="80">
        <v>310</v>
      </c>
      <c r="E185" s="71">
        <f t="shared" si="53"/>
        <v>2030271.4</v>
      </c>
      <c r="F185" s="72">
        <f>SUM(F186:F193)</f>
        <v>1983600</v>
      </c>
      <c r="G185" s="72">
        <f t="shared" ref="G185:H185" si="219">SUM(G186:G193)</f>
        <v>46671.4</v>
      </c>
      <c r="H185" s="3">
        <f t="shared" si="219"/>
        <v>0</v>
      </c>
      <c r="I185" s="2">
        <f t="shared" si="203"/>
        <v>94000</v>
      </c>
      <c r="J185" s="100">
        <f>SUM(J186:J193)</f>
        <v>94000</v>
      </c>
      <c r="K185" s="3">
        <f t="shared" ref="K185:L185" si="220">SUM(K186:K193)</f>
        <v>0</v>
      </c>
      <c r="L185" s="3">
        <f t="shared" si="220"/>
        <v>0</v>
      </c>
      <c r="M185" s="2">
        <f t="shared" si="204"/>
        <v>94000</v>
      </c>
      <c r="N185" s="3">
        <f>SUM(N186:N193)</f>
        <v>94000</v>
      </c>
      <c r="O185" s="3">
        <f t="shared" ref="O185:P185" si="221">SUM(O186:O193)</f>
        <v>0</v>
      </c>
      <c r="P185" s="3">
        <f t="shared" si="221"/>
        <v>0</v>
      </c>
    </row>
    <row r="186" spans="1:16">
      <c r="A186" s="9" t="s">
        <v>165</v>
      </c>
      <c r="B186" s="91"/>
      <c r="C186" s="80">
        <v>244</v>
      </c>
      <c r="D186" s="80"/>
      <c r="E186" s="71">
        <f t="shared" si="53"/>
        <v>46671.4</v>
      </c>
      <c r="F186" s="72"/>
      <c r="G186" s="72">
        <v>46671.4</v>
      </c>
      <c r="H186" s="3"/>
      <c r="I186" s="2">
        <f t="shared" si="203"/>
        <v>10000</v>
      </c>
      <c r="J186" s="100">
        <v>10000</v>
      </c>
      <c r="K186" s="3"/>
      <c r="L186" s="3"/>
      <c r="M186" s="2">
        <f t="shared" si="204"/>
        <v>10000</v>
      </c>
      <c r="N186" s="3">
        <v>10000</v>
      </c>
      <c r="O186" s="3"/>
      <c r="P186" s="3"/>
    </row>
    <row r="187" spans="1:16">
      <c r="A187" s="9" t="s">
        <v>166</v>
      </c>
      <c r="B187" s="91"/>
      <c r="C187" s="80">
        <v>244</v>
      </c>
      <c r="D187" s="80"/>
      <c r="E187" s="71">
        <f t="shared" si="53"/>
        <v>1727600</v>
      </c>
      <c r="F187" s="72">
        <v>1727600</v>
      </c>
      <c r="G187" s="72"/>
      <c r="H187" s="3"/>
      <c r="I187" s="2">
        <f t="shared" si="203"/>
        <v>34000</v>
      </c>
      <c r="J187" s="100">
        <v>34000</v>
      </c>
      <c r="K187" s="3"/>
      <c r="L187" s="3"/>
      <c r="M187" s="2">
        <f t="shared" si="204"/>
        <v>34000</v>
      </c>
      <c r="N187" s="3">
        <v>34000</v>
      </c>
      <c r="O187" s="3"/>
      <c r="P187" s="3"/>
    </row>
    <row r="188" spans="1:16">
      <c r="A188" s="9" t="s">
        <v>167</v>
      </c>
      <c r="B188" s="91"/>
      <c r="C188" s="80">
        <v>244</v>
      </c>
      <c r="D188" s="80"/>
      <c r="E188" s="71">
        <f t="shared" si="53"/>
        <v>0</v>
      </c>
      <c r="F188" s="72"/>
      <c r="G188" s="72"/>
      <c r="H188" s="3"/>
      <c r="I188" s="2">
        <f t="shared" si="203"/>
        <v>0</v>
      </c>
      <c r="J188" s="100">
        <v>0</v>
      </c>
      <c r="K188" s="3"/>
      <c r="L188" s="3"/>
      <c r="M188" s="2">
        <f t="shared" si="204"/>
        <v>0</v>
      </c>
      <c r="N188" s="100">
        <v>0</v>
      </c>
      <c r="O188" s="3"/>
      <c r="P188" s="3"/>
    </row>
    <row r="189" spans="1:16">
      <c r="A189" s="9" t="s">
        <v>172</v>
      </c>
      <c r="B189" s="91"/>
      <c r="C189" s="80">
        <v>244</v>
      </c>
      <c r="D189" s="80"/>
      <c r="E189" s="71">
        <f t="shared" si="53"/>
        <v>146000</v>
      </c>
      <c r="F189" s="72">
        <v>146000</v>
      </c>
      <c r="G189" s="72"/>
      <c r="H189" s="3"/>
      <c r="I189" s="2">
        <f t="shared" si="203"/>
        <v>0</v>
      </c>
      <c r="J189" s="100">
        <v>0</v>
      </c>
      <c r="K189" s="3"/>
      <c r="L189" s="3"/>
      <c r="M189" s="2">
        <f t="shared" si="204"/>
        <v>0</v>
      </c>
      <c r="N189" s="100">
        <v>0</v>
      </c>
      <c r="O189" s="3"/>
      <c r="P189" s="3"/>
    </row>
    <row r="190" spans="1:16">
      <c r="A190" s="9" t="s">
        <v>168</v>
      </c>
      <c r="B190" s="91"/>
      <c r="C190" s="80">
        <v>244</v>
      </c>
      <c r="D190" s="80"/>
      <c r="E190" s="71">
        <f t="shared" si="53"/>
        <v>50000</v>
      </c>
      <c r="F190" s="72">
        <v>50000</v>
      </c>
      <c r="G190" s="72"/>
      <c r="H190" s="3"/>
      <c r="I190" s="2">
        <f t="shared" si="203"/>
        <v>50000</v>
      </c>
      <c r="J190" s="100">
        <v>50000</v>
      </c>
      <c r="K190" s="3"/>
      <c r="L190" s="3"/>
      <c r="M190" s="2">
        <f t="shared" si="204"/>
        <v>50000</v>
      </c>
      <c r="N190" s="100">
        <v>50000</v>
      </c>
      <c r="O190" s="3"/>
      <c r="P190" s="3"/>
    </row>
    <row r="191" spans="1:16">
      <c r="A191" s="9" t="s">
        <v>169</v>
      </c>
      <c r="B191" s="91"/>
      <c r="C191" s="80">
        <v>244</v>
      </c>
      <c r="D191" s="80"/>
      <c r="E191" s="71">
        <f t="shared" si="53"/>
        <v>0</v>
      </c>
      <c r="F191" s="72"/>
      <c r="G191" s="72"/>
      <c r="H191" s="3"/>
      <c r="I191" s="2">
        <f t="shared" si="203"/>
        <v>0</v>
      </c>
      <c r="J191" s="100">
        <v>0</v>
      </c>
      <c r="K191" s="3"/>
      <c r="L191" s="3"/>
      <c r="M191" s="2">
        <f t="shared" si="204"/>
        <v>0</v>
      </c>
      <c r="N191" s="100">
        <v>0</v>
      </c>
      <c r="O191" s="3"/>
      <c r="P191" s="3"/>
    </row>
    <row r="192" spans="1:16">
      <c r="A192" s="9" t="s">
        <v>170</v>
      </c>
      <c r="B192" s="91"/>
      <c r="C192" s="80">
        <v>244</v>
      </c>
      <c r="D192" s="80"/>
      <c r="E192" s="71">
        <f t="shared" si="53"/>
        <v>60000</v>
      </c>
      <c r="F192" s="72">
        <v>60000</v>
      </c>
      <c r="G192" s="72"/>
      <c r="H192" s="3"/>
      <c r="I192" s="2">
        <f t="shared" si="203"/>
        <v>0</v>
      </c>
      <c r="J192" s="100">
        <v>0</v>
      </c>
      <c r="K192" s="3"/>
      <c r="L192" s="3"/>
      <c r="M192" s="2">
        <f t="shared" si="204"/>
        <v>0</v>
      </c>
      <c r="N192" s="100">
        <v>0</v>
      </c>
      <c r="O192" s="3"/>
      <c r="P192" s="3"/>
    </row>
    <row r="193" spans="1:16">
      <c r="A193" s="9" t="s">
        <v>171</v>
      </c>
      <c r="B193" s="91"/>
      <c r="C193" s="80">
        <v>244</v>
      </c>
      <c r="D193" s="80"/>
      <c r="E193" s="71">
        <f t="shared" si="53"/>
        <v>0</v>
      </c>
      <c r="F193" s="72"/>
      <c r="G193" s="72"/>
      <c r="H193" s="3"/>
      <c r="I193" s="2">
        <f t="shared" si="203"/>
        <v>0</v>
      </c>
      <c r="J193" s="100">
        <v>0</v>
      </c>
      <c r="K193" s="3"/>
      <c r="L193" s="3"/>
      <c r="M193" s="2">
        <f t="shared" si="204"/>
        <v>0</v>
      </c>
      <c r="N193" s="100">
        <v>0</v>
      </c>
      <c r="O193" s="3"/>
      <c r="P193" s="3"/>
    </row>
    <row r="194" spans="1:16" ht="27.75" customHeight="1">
      <c r="A194" s="11" t="s">
        <v>16</v>
      </c>
      <c r="B194" s="91"/>
      <c r="C194" s="80">
        <v>244</v>
      </c>
      <c r="D194" s="80">
        <v>320</v>
      </c>
      <c r="E194" s="71">
        <f t="shared" si="53"/>
        <v>0</v>
      </c>
      <c r="F194" s="72">
        <v>0</v>
      </c>
      <c r="G194" s="72"/>
      <c r="H194" s="3"/>
      <c r="I194" s="2">
        <f t="shared" si="203"/>
        <v>0</v>
      </c>
      <c r="J194" s="100">
        <v>0</v>
      </c>
      <c r="K194" s="3"/>
      <c r="L194" s="3"/>
      <c r="M194" s="2">
        <f t="shared" si="204"/>
        <v>0</v>
      </c>
      <c r="N194" s="3">
        <v>0</v>
      </c>
      <c r="O194" s="3"/>
      <c r="P194" s="3"/>
    </row>
    <row r="195" spans="1:16" ht="28.5" customHeight="1">
      <c r="A195" s="11" t="s">
        <v>17</v>
      </c>
      <c r="B195" s="91"/>
      <c r="C195" s="80">
        <v>244</v>
      </c>
      <c r="D195" s="80">
        <v>340</v>
      </c>
      <c r="E195" s="71">
        <f t="shared" ref="E195:E203" si="222">F195+G195+H195</f>
        <v>612999</v>
      </c>
      <c r="F195" s="72">
        <f>SUM(F196:F203)</f>
        <v>610000</v>
      </c>
      <c r="G195" s="72">
        <f t="shared" ref="G195:H195" si="223">SUM(G196:G203)</f>
        <v>0</v>
      </c>
      <c r="H195" s="3">
        <f t="shared" si="223"/>
        <v>2999</v>
      </c>
      <c r="I195" s="2">
        <f t="shared" si="203"/>
        <v>280179.38</v>
      </c>
      <c r="J195" s="100">
        <f>SUM(J196:J203)</f>
        <v>247750</v>
      </c>
      <c r="K195" s="3">
        <f t="shared" ref="K195:L195" si="224">SUM(K196:K203)</f>
        <v>0</v>
      </c>
      <c r="L195" s="3">
        <f t="shared" si="224"/>
        <v>32429.38</v>
      </c>
      <c r="M195" s="2">
        <f t="shared" si="204"/>
        <v>247750</v>
      </c>
      <c r="N195" s="3">
        <f>SUM(N196:N203)</f>
        <v>247750</v>
      </c>
      <c r="O195" s="3">
        <f t="shared" ref="O195:P195" si="225">SUM(O196:O203)</f>
        <v>0</v>
      </c>
      <c r="P195" s="3">
        <f t="shared" si="225"/>
        <v>0</v>
      </c>
    </row>
    <row r="196" spans="1:16" ht="13.5" customHeight="1">
      <c r="A196" s="9" t="s">
        <v>165</v>
      </c>
      <c r="B196" s="91"/>
      <c r="C196" s="80">
        <v>244</v>
      </c>
      <c r="D196" s="80"/>
      <c r="E196" s="71">
        <f t="shared" si="222"/>
        <v>242999</v>
      </c>
      <c r="F196" s="72">
        <v>240000</v>
      </c>
      <c r="G196" s="72"/>
      <c r="H196" s="3">
        <v>2999</v>
      </c>
      <c r="I196" s="2">
        <f t="shared" si="203"/>
        <v>162429.38</v>
      </c>
      <c r="J196" s="100">
        <v>130000</v>
      </c>
      <c r="K196" s="3"/>
      <c r="L196" s="3">
        <v>32429.38</v>
      </c>
      <c r="M196" s="2">
        <f t="shared" si="204"/>
        <v>130000</v>
      </c>
      <c r="N196" s="3">
        <v>130000</v>
      </c>
      <c r="O196" s="3"/>
      <c r="P196" s="3"/>
    </row>
    <row r="197" spans="1:16" ht="15" customHeight="1">
      <c r="A197" s="9" t="s">
        <v>166</v>
      </c>
      <c r="B197" s="91"/>
      <c r="C197" s="80">
        <v>244</v>
      </c>
      <c r="D197" s="80"/>
      <c r="E197" s="71">
        <f t="shared" si="222"/>
        <v>100000</v>
      </c>
      <c r="F197" s="72">
        <v>100000</v>
      </c>
      <c r="G197" s="72"/>
      <c r="H197" s="3"/>
      <c r="I197" s="2">
        <f t="shared" si="203"/>
        <v>30000</v>
      </c>
      <c r="J197" s="100">
        <v>30000</v>
      </c>
      <c r="K197" s="3"/>
      <c r="L197" s="3"/>
      <c r="M197" s="2">
        <f t="shared" si="204"/>
        <v>30000</v>
      </c>
      <c r="N197" s="3">
        <v>30000</v>
      </c>
      <c r="O197" s="3"/>
      <c r="P197" s="3"/>
    </row>
    <row r="198" spans="1:16" ht="15" customHeight="1">
      <c r="A198" s="9" t="s">
        <v>167</v>
      </c>
      <c r="B198" s="91"/>
      <c r="C198" s="80">
        <v>244</v>
      </c>
      <c r="D198" s="80"/>
      <c r="E198" s="71">
        <f t="shared" si="222"/>
        <v>30000</v>
      </c>
      <c r="F198" s="72">
        <v>30000</v>
      </c>
      <c r="G198" s="72"/>
      <c r="H198" s="3"/>
      <c r="I198" s="2">
        <f t="shared" si="203"/>
        <v>0</v>
      </c>
      <c r="J198" s="100">
        <v>0</v>
      </c>
      <c r="K198" s="3"/>
      <c r="L198" s="3"/>
      <c r="M198" s="2">
        <f t="shared" si="204"/>
        <v>0</v>
      </c>
      <c r="N198" s="100">
        <v>0</v>
      </c>
      <c r="O198" s="3"/>
      <c r="P198" s="3"/>
    </row>
    <row r="199" spans="1:16" ht="15" customHeight="1">
      <c r="A199" s="9" t="s">
        <v>172</v>
      </c>
      <c r="B199" s="91"/>
      <c r="C199" s="80">
        <v>244</v>
      </c>
      <c r="D199" s="80"/>
      <c r="E199" s="71">
        <f t="shared" si="222"/>
        <v>30000</v>
      </c>
      <c r="F199" s="72">
        <v>30000</v>
      </c>
      <c r="G199" s="72"/>
      <c r="H199" s="3"/>
      <c r="I199" s="2">
        <f t="shared" si="203"/>
        <v>0</v>
      </c>
      <c r="J199" s="100">
        <v>0</v>
      </c>
      <c r="K199" s="3"/>
      <c r="L199" s="3"/>
      <c r="M199" s="2">
        <f t="shared" si="204"/>
        <v>0</v>
      </c>
      <c r="N199" s="100">
        <v>0</v>
      </c>
      <c r="O199" s="3"/>
      <c r="P199" s="3"/>
    </row>
    <row r="200" spans="1:16" ht="14.25" customHeight="1">
      <c r="A200" s="9" t="s">
        <v>168</v>
      </c>
      <c r="B200" s="91"/>
      <c r="C200" s="80">
        <v>244</v>
      </c>
      <c r="D200" s="80"/>
      <c r="E200" s="71">
        <f t="shared" si="222"/>
        <v>60000</v>
      </c>
      <c r="F200" s="72">
        <v>60000</v>
      </c>
      <c r="G200" s="72"/>
      <c r="H200" s="3"/>
      <c r="I200" s="2">
        <f t="shared" si="203"/>
        <v>66650</v>
      </c>
      <c r="J200" s="100">
        <v>66650</v>
      </c>
      <c r="K200" s="3"/>
      <c r="L200" s="3"/>
      <c r="M200" s="2">
        <f t="shared" si="204"/>
        <v>66650</v>
      </c>
      <c r="N200" s="100">
        <v>66650</v>
      </c>
      <c r="O200" s="3"/>
      <c r="P200" s="3"/>
    </row>
    <row r="201" spans="1:16" ht="15.75" customHeight="1">
      <c r="A201" s="9" t="s">
        <v>169</v>
      </c>
      <c r="B201" s="91"/>
      <c r="C201" s="80">
        <v>244</v>
      </c>
      <c r="D201" s="80"/>
      <c r="E201" s="71">
        <f t="shared" si="222"/>
        <v>80000</v>
      </c>
      <c r="F201" s="72">
        <v>80000</v>
      </c>
      <c r="G201" s="72"/>
      <c r="H201" s="3"/>
      <c r="I201" s="2">
        <f t="shared" si="203"/>
        <v>0</v>
      </c>
      <c r="J201" s="100">
        <v>0</v>
      </c>
      <c r="K201" s="3"/>
      <c r="L201" s="3"/>
      <c r="M201" s="2">
        <f t="shared" si="204"/>
        <v>0</v>
      </c>
      <c r="N201" s="100">
        <v>0</v>
      </c>
      <c r="O201" s="3"/>
      <c r="P201" s="3"/>
    </row>
    <row r="202" spans="1:16" ht="15.75" customHeight="1">
      <c r="A202" s="9" t="s">
        <v>170</v>
      </c>
      <c r="B202" s="91"/>
      <c r="C202" s="80">
        <v>244</v>
      </c>
      <c r="D202" s="80"/>
      <c r="E202" s="71">
        <f t="shared" si="222"/>
        <v>60000</v>
      </c>
      <c r="F202" s="72">
        <v>60000</v>
      </c>
      <c r="G202" s="72"/>
      <c r="H202" s="3"/>
      <c r="I202" s="2">
        <f t="shared" si="203"/>
        <v>21100</v>
      </c>
      <c r="J202" s="100">
        <v>21100</v>
      </c>
      <c r="K202" s="3"/>
      <c r="L202" s="3"/>
      <c r="M202" s="2">
        <f t="shared" si="204"/>
        <v>21100</v>
      </c>
      <c r="N202" s="100">
        <v>21100</v>
      </c>
      <c r="O202" s="3"/>
      <c r="P202" s="3"/>
    </row>
    <row r="203" spans="1:16" ht="16.5" customHeight="1">
      <c r="A203" s="9" t="s">
        <v>171</v>
      </c>
      <c r="B203" s="92"/>
      <c r="C203" s="80">
        <v>244</v>
      </c>
      <c r="D203" s="80"/>
      <c r="E203" s="71">
        <f t="shared" si="222"/>
        <v>10000</v>
      </c>
      <c r="F203" s="72">
        <v>10000</v>
      </c>
      <c r="G203" s="72"/>
      <c r="H203" s="3"/>
      <c r="I203" s="2">
        <f t="shared" si="203"/>
        <v>0</v>
      </c>
      <c r="J203" s="100">
        <v>0</v>
      </c>
      <c r="K203" s="3"/>
      <c r="L203" s="3"/>
      <c r="M203" s="2">
        <f t="shared" si="204"/>
        <v>0</v>
      </c>
      <c r="N203" s="100">
        <v>0</v>
      </c>
      <c r="O203" s="3"/>
      <c r="P203" s="3"/>
    </row>
    <row r="204" spans="1:16" ht="21" customHeight="1">
      <c r="A204" s="67" t="s">
        <v>40</v>
      </c>
      <c r="B204" s="6">
        <v>500</v>
      </c>
      <c r="C204" s="111"/>
      <c r="D204" s="111"/>
      <c r="E204" s="103">
        <f t="shared" ref="E204:E205" si="226">F204+G204+H204</f>
        <v>3992686.53</v>
      </c>
      <c r="F204" s="106">
        <v>3670242.65</v>
      </c>
      <c r="G204" s="106"/>
      <c r="H204" s="73">
        <v>322443.88</v>
      </c>
      <c r="I204" s="4">
        <f t="shared" si="203"/>
        <v>3712734.63</v>
      </c>
      <c r="J204" s="74">
        <v>3670242.65</v>
      </c>
      <c r="K204" s="74">
        <v>10062.6</v>
      </c>
      <c r="L204" s="73">
        <v>32429.38</v>
      </c>
      <c r="M204" s="4">
        <f t="shared" si="204"/>
        <v>0</v>
      </c>
      <c r="N204" s="67"/>
      <c r="O204" s="67"/>
      <c r="P204" s="67"/>
    </row>
    <row r="205" spans="1:16" ht="20.25" customHeight="1">
      <c r="A205" s="67" t="s">
        <v>42</v>
      </c>
      <c r="B205" s="6">
        <v>600</v>
      </c>
      <c r="C205" s="112"/>
      <c r="D205" s="112"/>
      <c r="E205" s="71">
        <f t="shared" si="226"/>
        <v>3712734.63</v>
      </c>
      <c r="F205" s="106">
        <v>3670242.65</v>
      </c>
      <c r="G205" s="106">
        <v>10062.6</v>
      </c>
      <c r="H205" s="73">
        <v>32429.38</v>
      </c>
      <c r="I205" s="2">
        <f t="shared" si="203"/>
        <v>0</v>
      </c>
      <c r="J205" s="75"/>
      <c r="K205" s="75"/>
      <c r="L205" s="75"/>
      <c r="M205" s="2">
        <f t="shared" si="204"/>
        <v>0</v>
      </c>
      <c r="N205" s="68"/>
      <c r="O205" s="68"/>
      <c r="P205" s="68"/>
    </row>
    <row r="206" spans="1:16">
      <c r="A206" s="68"/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</row>
  </sheetData>
  <mergeCells count="13">
    <mergeCell ref="A4:A5"/>
    <mergeCell ref="B4:B5"/>
    <mergeCell ref="C4:C5"/>
    <mergeCell ref="D4:D5"/>
    <mergeCell ref="B41:B59"/>
    <mergeCell ref="B16:B24"/>
    <mergeCell ref="B82:B83"/>
    <mergeCell ref="B31:B39"/>
    <mergeCell ref="B6:B14"/>
    <mergeCell ref="I4:L4"/>
    <mergeCell ref="M4:P4"/>
    <mergeCell ref="E4:H4"/>
    <mergeCell ref="B69:B81"/>
  </mergeCells>
  <pageMargins left="0.31496062992125984" right="0.31496062992125984" top="0.35433070866141736" bottom="0.35433070866141736" header="0" footer="0"/>
  <pageSetup paperSize="9" scale="55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tabSelected="1" view="pageBreakPreview" zoomScale="60" workbookViewId="0">
      <selection activeCell="K26" sqref="K26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4.710937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 t="s">
        <v>37</v>
      </c>
    </row>
    <row r="2" spans="1:12" ht="27.75" customHeight="1">
      <c r="A2" s="12" t="s">
        <v>230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4" spans="1:12" ht="27.75" customHeight="1">
      <c r="A4" s="149" t="s">
        <v>143</v>
      </c>
      <c r="B4" s="149" t="s">
        <v>27</v>
      </c>
      <c r="C4" s="149" t="s">
        <v>144</v>
      </c>
      <c r="D4" s="152" t="s">
        <v>145</v>
      </c>
      <c r="E4" s="153"/>
      <c r="F4" s="153"/>
      <c r="G4" s="153"/>
      <c r="H4" s="153"/>
      <c r="I4" s="153"/>
      <c r="J4" s="153"/>
      <c r="K4" s="153"/>
      <c r="L4" s="154"/>
    </row>
    <row r="5" spans="1:12" ht="30" customHeight="1">
      <c r="A5" s="150"/>
      <c r="B5" s="150"/>
      <c r="C5" s="150"/>
      <c r="D5" s="155" t="s">
        <v>146</v>
      </c>
      <c r="E5" s="155"/>
      <c r="F5" s="155"/>
      <c r="G5" s="152" t="s">
        <v>75</v>
      </c>
      <c r="H5" s="153"/>
      <c r="I5" s="153"/>
      <c r="J5" s="153"/>
      <c r="K5" s="153"/>
      <c r="L5" s="154"/>
    </row>
    <row r="6" spans="1:12" ht="110.25" customHeight="1">
      <c r="A6" s="150"/>
      <c r="B6" s="150"/>
      <c r="C6" s="150"/>
      <c r="D6" s="155"/>
      <c r="E6" s="155"/>
      <c r="F6" s="155"/>
      <c r="G6" s="155" t="s">
        <v>147</v>
      </c>
      <c r="H6" s="155"/>
      <c r="I6" s="155"/>
      <c r="J6" s="153" t="s">
        <v>148</v>
      </c>
      <c r="K6" s="153"/>
      <c r="L6" s="154"/>
    </row>
    <row r="7" spans="1:12" ht="60">
      <c r="A7" s="151"/>
      <c r="B7" s="151"/>
      <c r="C7" s="151"/>
      <c r="D7" s="102" t="s">
        <v>222</v>
      </c>
      <c r="E7" s="114" t="s">
        <v>231</v>
      </c>
      <c r="F7" s="114" t="s">
        <v>232</v>
      </c>
      <c r="G7" s="102" t="s">
        <v>222</v>
      </c>
      <c r="H7" s="114" t="s">
        <v>233</v>
      </c>
      <c r="I7" s="114" t="s">
        <v>234</v>
      </c>
      <c r="J7" s="102" t="s">
        <v>222</v>
      </c>
      <c r="K7" s="114" t="s">
        <v>235</v>
      </c>
      <c r="L7" s="114" t="s">
        <v>236</v>
      </c>
    </row>
    <row r="8" spans="1:12">
      <c r="A8" s="55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55">
        <v>9</v>
      </c>
      <c r="J8" s="55">
        <v>10</v>
      </c>
      <c r="K8" s="55">
        <v>11</v>
      </c>
      <c r="L8" s="55">
        <v>12</v>
      </c>
    </row>
    <row r="9" spans="1:12" ht="51.75" customHeight="1">
      <c r="A9" s="7" t="s">
        <v>149</v>
      </c>
      <c r="B9" s="57" t="s">
        <v>150</v>
      </c>
      <c r="C9" s="56" t="s">
        <v>140</v>
      </c>
      <c r="D9" s="64">
        <v>12665031</v>
      </c>
      <c r="E9" s="64">
        <f t="shared" ref="D9:F9" si="0">E10+E11</f>
        <v>9091429.3800000008</v>
      </c>
      <c r="F9" s="64">
        <v>5146000</v>
      </c>
      <c r="G9" s="64">
        <v>12665031</v>
      </c>
      <c r="H9" s="64">
        <f t="shared" ref="H9:L9" si="1">H10+H11</f>
        <v>9091429.3800000008</v>
      </c>
      <c r="I9" s="64">
        <v>5146000</v>
      </c>
      <c r="J9" s="64">
        <f t="shared" si="1"/>
        <v>0</v>
      </c>
      <c r="K9" s="64">
        <f t="shared" si="1"/>
        <v>0</v>
      </c>
      <c r="L9" s="64">
        <f t="shared" si="1"/>
        <v>0</v>
      </c>
    </row>
    <row r="10" spans="1:12" ht="83.25" customHeight="1">
      <c r="A10" s="7" t="s">
        <v>151</v>
      </c>
      <c r="B10" s="58">
        <v>1001</v>
      </c>
      <c r="C10" s="56" t="s">
        <v>140</v>
      </c>
      <c r="D10" s="64">
        <v>0</v>
      </c>
      <c r="E10" s="64">
        <v>0</v>
      </c>
      <c r="F10" s="64">
        <v>0</v>
      </c>
      <c r="G10" s="64">
        <v>0</v>
      </c>
      <c r="H10" s="64">
        <v>0</v>
      </c>
      <c r="I10" s="64">
        <v>0</v>
      </c>
      <c r="J10" s="64">
        <v>0</v>
      </c>
      <c r="K10" s="64">
        <v>0</v>
      </c>
      <c r="L10" s="64">
        <v>0</v>
      </c>
    </row>
    <row r="11" spans="1:12" ht="74.25" customHeight="1">
      <c r="A11" s="7" t="s">
        <v>152</v>
      </c>
      <c r="B11" s="58">
        <v>2001</v>
      </c>
      <c r="C11" s="56"/>
      <c r="D11" s="64">
        <v>12665031</v>
      </c>
      <c r="E11" s="64">
        <f>H11+K11</f>
        <v>9091429.3800000008</v>
      </c>
      <c r="F11" s="64">
        <v>5146000</v>
      </c>
      <c r="G11" s="64">
        <v>12665031</v>
      </c>
      <c r="H11" s="64">
        <f>'Таблица 2'!I84</f>
        <v>9091429.3800000008</v>
      </c>
      <c r="I11" s="64">
        <v>5146000</v>
      </c>
      <c r="J11" s="64">
        <v>0</v>
      </c>
      <c r="K11" s="64">
        <v>0</v>
      </c>
      <c r="L11" s="64">
        <v>0</v>
      </c>
    </row>
    <row r="16" spans="1:12">
      <c r="H16" s="95"/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C16" sqref="C16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3"/>
      <c r="B1" s="13"/>
      <c r="C1" s="14" t="s">
        <v>38</v>
      </c>
    </row>
    <row r="2" spans="1:3" ht="15.75">
      <c r="A2" s="13" t="s">
        <v>225</v>
      </c>
      <c r="B2" s="13"/>
      <c r="C2" s="13"/>
    </row>
    <row r="3" spans="1:3" ht="15.75">
      <c r="A3" s="13"/>
      <c r="B3" s="13"/>
      <c r="C3" s="13"/>
    </row>
    <row r="4" spans="1:3" ht="69" customHeight="1">
      <c r="A4" s="15" t="s">
        <v>1</v>
      </c>
      <c r="B4" s="15" t="s">
        <v>27</v>
      </c>
      <c r="C4" s="15" t="s">
        <v>39</v>
      </c>
    </row>
    <row r="5" spans="1:3" ht="15.75">
      <c r="A5" s="16">
        <v>1</v>
      </c>
      <c r="B5" s="16">
        <v>2</v>
      </c>
      <c r="C5" s="16">
        <v>3</v>
      </c>
    </row>
    <row r="6" spans="1:3" ht="26.25" customHeight="1">
      <c r="A6" s="17" t="s">
        <v>40</v>
      </c>
      <c r="B6" s="18" t="s">
        <v>41</v>
      </c>
      <c r="C6" s="28">
        <v>0</v>
      </c>
    </row>
    <row r="7" spans="1:3" ht="20.25" customHeight="1">
      <c r="A7" s="17" t="s">
        <v>42</v>
      </c>
      <c r="B7" s="18" t="s">
        <v>43</v>
      </c>
      <c r="C7" s="28">
        <v>0</v>
      </c>
    </row>
    <row r="8" spans="1:3" ht="21.75" customHeight="1">
      <c r="A8" s="17" t="s">
        <v>44</v>
      </c>
      <c r="B8" s="18" t="s">
        <v>45</v>
      </c>
      <c r="C8" s="28">
        <v>0</v>
      </c>
    </row>
    <row r="9" spans="1:3" ht="21.75" customHeight="1">
      <c r="A9" s="17" t="s">
        <v>46</v>
      </c>
      <c r="B9" s="18" t="s">
        <v>47</v>
      </c>
      <c r="C9" s="28">
        <v>0</v>
      </c>
    </row>
    <row r="10" spans="1:3" ht="18.75">
      <c r="C10" s="19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4"/>
  <sheetViews>
    <sheetView view="pageBreakPreview" zoomScale="60" workbookViewId="0">
      <selection activeCell="A19" sqref="A19"/>
    </sheetView>
  </sheetViews>
  <sheetFormatPr defaultRowHeight="15"/>
  <cols>
    <col min="1" max="1" width="76.140625" customWidth="1"/>
    <col min="2" max="2" width="42.7109375" customWidth="1"/>
    <col min="3" max="3" width="38.7109375" customWidth="1"/>
  </cols>
  <sheetData>
    <row r="1" spans="1:3" ht="15.75">
      <c r="A1" s="20"/>
      <c r="B1" s="20"/>
      <c r="C1" s="21" t="s">
        <v>48</v>
      </c>
    </row>
    <row r="2" spans="1:3" ht="15.75">
      <c r="A2" s="13" t="s">
        <v>181</v>
      </c>
      <c r="B2" s="20"/>
      <c r="C2" s="20"/>
    </row>
    <row r="3" spans="1:3" ht="15.75">
      <c r="A3" s="20"/>
      <c r="B3" s="20"/>
      <c r="C3" s="20"/>
    </row>
    <row r="4" spans="1:3" ht="15.75">
      <c r="A4" s="22" t="s">
        <v>1</v>
      </c>
      <c r="B4" s="22" t="s">
        <v>27</v>
      </c>
      <c r="C4" s="22" t="s">
        <v>49</v>
      </c>
    </row>
    <row r="5" spans="1:3" ht="15.75">
      <c r="A5" s="22">
        <v>1</v>
      </c>
      <c r="B5" s="22">
        <v>2</v>
      </c>
      <c r="C5" s="22">
        <v>3</v>
      </c>
    </row>
    <row r="6" spans="1:3" ht="27" customHeight="1">
      <c r="A6" s="23" t="s">
        <v>50</v>
      </c>
      <c r="B6" s="24" t="s">
        <v>41</v>
      </c>
      <c r="C6" s="99">
        <v>0</v>
      </c>
    </row>
    <row r="7" spans="1:3" ht="95.25" customHeight="1">
      <c r="A7" s="25" t="s">
        <v>51</v>
      </c>
      <c r="B7" s="18" t="s">
        <v>43</v>
      </c>
      <c r="C7" s="26">
        <v>0</v>
      </c>
    </row>
    <row r="8" spans="1:3" ht="48.75" customHeight="1">
      <c r="A8" s="27" t="s">
        <v>52</v>
      </c>
      <c r="B8" s="18" t="s">
        <v>45</v>
      </c>
      <c r="C8" s="99">
        <v>0</v>
      </c>
    </row>
    <row r="9" spans="1:3" ht="17.25" customHeight="1">
      <c r="A9" s="20"/>
      <c r="B9" s="20"/>
      <c r="C9" s="20"/>
    </row>
    <row r="10" spans="1:3" ht="13.5" customHeight="1">
      <c r="A10" s="29"/>
      <c r="B10" s="29"/>
      <c r="C10" s="29"/>
    </row>
    <row r="11" spans="1:3" ht="16.5" customHeight="1">
      <c r="A11" s="29"/>
      <c r="B11" s="29"/>
      <c r="C11" s="29"/>
    </row>
    <row r="12" spans="1:3" ht="15" customHeight="1">
      <c r="A12" s="29"/>
      <c r="B12" s="29"/>
      <c r="C12" s="29"/>
    </row>
    <row r="13" spans="1:3" ht="61.5" customHeight="1">
      <c r="A13" s="89" t="s">
        <v>180</v>
      </c>
      <c r="B13" s="85"/>
      <c r="C13" s="87" t="s">
        <v>179</v>
      </c>
    </row>
    <row r="14" spans="1:3" ht="15.75">
      <c r="A14" s="29"/>
      <c r="B14" s="29"/>
      <c r="C14" s="29"/>
    </row>
    <row r="15" spans="1:3" ht="17.25" customHeight="1">
      <c r="A15" s="30"/>
      <c r="B15" s="31"/>
      <c r="C15" s="32"/>
    </row>
    <row r="16" spans="1:3" ht="36.75" customHeight="1">
      <c r="A16" s="83" t="s">
        <v>176</v>
      </c>
      <c r="B16" s="84"/>
      <c r="C16" s="86" t="s">
        <v>178</v>
      </c>
    </row>
    <row r="17" spans="1:3" ht="15.75">
      <c r="A17" s="83"/>
      <c r="B17" s="31"/>
      <c r="C17" s="86"/>
    </row>
    <row r="18" spans="1:3" ht="15.75">
      <c r="A18" s="33"/>
      <c r="B18" s="31"/>
      <c r="C18" s="86"/>
    </row>
    <row r="19" spans="1:3" ht="39.75" customHeight="1">
      <c r="A19" s="83" t="s">
        <v>221</v>
      </c>
      <c r="B19" s="84"/>
      <c r="C19" s="86" t="s">
        <v>177</v>
      </c>
    </row>
    <row r="20" spans="1:3" ht="15.75">
      <c r="A20" s="33"/>
      <c r="B20" s="31"/>
      <c r="C20" s="32"/>
    </row>
    <row r="21" spans="1:3" ht="15.75">
      <c r="A21" s="33"/>
      <c r="B21" s="31"/>
      <c r="C21" s="32"/>
    </row>
    <row r="22" spans="1:3" ht="15.75">
      <c r="A22" s="33"/>
      <c r="B22" s="31"/>
      <c r="C22" s="32"/>
    </row>
    <row r="23" spans="1:3" ht="15.75">
      <c r="A23" s="33"/>
      <c r="B23" s="31"/>
      <c r="C23" s="32"/>
    </row>
    <row r="24" spans="1:3" ht="15.75">
      <c r="A24" s="33"/>
      <c r="B24" s="31"/>
      <c r="C24" s="32"/>
    </row>
  </sheetData>
  <pageMargins left="0.70866141732283472" right="0.31496062992125984" top="0.55118110236220474" bottom="0.55118110236220474" header="0" footer="0"/>
  <pageSetup paperSize="9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2017-08-29T15:06:51Z</cp:lastPrinted>
  <dcterms:created xsi:type="dcterms:W3CDTF">2016-05-25T03:20:39Z</dcterms:created>
  <dcterms:modified xsi:type="dcterms:W3CDTF">2017-08-29T15:10:27Z</dcterms:modified>
</cp:coreProperties>
</file>