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11640" tabRatio="913" activeTab="1"/>
  </bookViews>
  <sheets>
    <sheet name="Паспорт подпрограммы 1" sheetId="6" r:id="rId1"/>
    <sheet name="мероприятия подпрограммы 1" sheetId="7" r:id="rId2"/>
    <sheet name="План. рез. подпрограммы 1" sheetId="3" r:id="rId3"/>
    <sheet name="Мет.расч. показ. подпрограммы 1" sheetId="4" r:id="rId4"/>
    <sheet name="Обос.фин.ресурс. подпрограмы 1" sheetId="8" r:id="rId5"/>
  </sheets>
  <definedNames>
    <definedName name="_xlnm.Print_Titles" localSheetId="1">'мероприятия подпрограммы 1'!$5:$6</definedName>
    <definedName name="_xlnm.Print_Titles" localSheetId="3">'Мет.расч. показ. подпрограммы 1'!$5:$5</definedName>
    <definedName name="_xlnm.Print_Titles" localSheetId="4">'Обос.фин.ресурс. подпрограмы 1'!$5:$6</definedName>
    <definedName name="_xlnm.Print_Titles" localSheetId="2">'План. рез. подпрограммы 1'!$5:$6</definedName>
  </definedNames>
  <calcPr calcId="125725"/>
</workbook>
</file>

<file path=xl/calcChain.xml><?xml version="1.0" encoding="utf-8"?>
<calcChain xmlns="http://schemas.openxmlformats.org/spreadsheetml/2006/main">
  <c r="I22" i="7"/>
  <c r="I31"/>
  <c r="I26"/>
  <c r="I24"/>
  <c r="I29"/>
  <c r="I25"/>
  <c r="I19" i="8" l="1"/>
  <c r="J19"/>
  <c r="K19"/>
  <c r="L19"/>
  <c r="I20"/>
  <c r="J20"/>
  <c r="K20"/>
  <c r="L20"/>
  <c r="H20"/>
  <c r="H19"/>
  <c r="I19" i="7" l="1"/>
  <c r="I17"/>
  <c r="H19"/>
  <c r="J19"/>
  <c r="K19"/>
  <c r="G19"/>
  <c r="H18"/>
  <c r="J18"/>
  <c r="K18"/>
  <c r="G18"/>
  <c r="H17"/>
  <c r="J17"/>
  <c r="K17"/>
  <c r="G17"/>
  <c r="G33"/>
  <c r="H33"/>
  <c r="I33"/>
  <c r="J33"/>
  <c r="K33"/>
  <c r="F35"/>
  <c r="F34"/>
  <c r="E33"/>
  <c r="E30"/>
  <c r="G27"/>
  <c r="I27"/>
  <c r="J27"/>
  <c r="K27"/>
  <c r="I18" l="1"/>
  <c r="I16" s="1"/>
  <c r="F33"/>
  <c r="I15" i="8"/>
  <c r="K15"/>
  <c r="L15"/>
  <c r="J15"/>
  <c r="H30" i="7"/>
  <c r="I30"/>
  <c r="J30"/>
  <c r="K30"/>
  <c r="G30"/>
  <c r="J17" i="8" l="1"/>
  <c r="G16" i="7"/>
  <c r="K18" i="8" l="1"/>
  <c r="L18"/>
  <c r="J18"/>
  <c r="I18"/>
  <c r="F29" i="7"/>
  <c r="H27"/>
  <c r="H10" l="1"/>
  <c r="H15" i="8"/>
  <c r="I21"/>
  <c r="J21"/>
  <c r="K21"/>
  <c r="I17"/>
  <c r="K17"/>
  <c r="L17"/>
  <c r="I14"/>
  <c r="J14"/>
  <c r="K14"/>
  <c r="L14"/>
  <c r="I13"/>
  <c r="J13"/>
  <c r="K13"/>
  <c r="L13"/>
  <c r="I12"/>
  <c r="J12"/>
  <c r="K12"/>
  <c r="L12"/>
  <c r="H12"/>
  <c r="I11"/>
  <c r="J11"/>
  <c r="K11"/>
  <c r="L11"/>
  <c r="I10"/>
  <c r="J10"/>
  <c r="K10"/>
  <c r="L10"/>
  <c r="H10"/>
  <c r="L21" l="1"/>
  <c r="G39" i="7"/>
  <c r="H21" i="8" s="1"/>
  <c r="J38" i="7"/>
  <c r="I38"/>
  <c r="H38"/>
  <c r="E38"/>
  <c r="J37"/>
  <c r="I37"/>
  <c r="I36" s="1"/>
  <c r="H37"/>
  <c r="H9" s="1"/>
  <c r="E37"/>
  <c r="E36" s="1"/>
  <c r="F32"/>
  <c r="F31"/>
  <c r="F30"/>
  <c r="G28"/>
  <c r="H17" i="8" s="1"/>
  <c r="E27" i="7"/>
  <c r="G26"/>
  <c r="H14" i="8" s="1"/>
  <c r="G25" i="7"/>
  <c r="H13" i="8" s="1"/>
  <c r="F24" i="7"/>
  <c r="K23"/>
  <c r="J23"/>
  <c r="I23"/>
  <c r="H23"/>
  <c r="G23" s="1"/>
  <c r="G22"/>
  <c r="H11" i="8" s="1"/>
  <c r="F22" i="7"/>
  <c r="F21"/>
  <c r="K20"/>
  <c r="J20"/>
  <c r="I20"/>
  <c r="H20"/>
  <c r="G20"/>
  <c r="E20"/>
  <c r="K15"/>
  <c r="J15" s="1"/>
  <c r="H16"/>
  <c r="K14"/>
  <c r="J14"/>
  <c r="J16"/>
  <c r="E17"/>
  <c r="E16"/>
  <c r="I15"/>
  <c r="G14"/>
  <c r="G10" s="1"/>
  <c r="H8" i="8" s="1"/>
  <c r="J11" i="7"/>
  <c r="G11"/>
  <c r="H9" i="8" s="1"/>
  <c r="E11" i="7"/>
  <c r="H15" l="1"/>
  <c r="I14"/>
  <c r="F18"/>
  <c r="K16"/>
  <c r="K37"/>
  <c r="K9" s="1"/>
  <c r="L7" i="8" s="1"/>
  <c r="I13" i="7"/>
  <c r="K10"/>
  <c r="J13"/>
  <c r="J12" s="1"/>
  <c r="G15"/>
  <c r="F15" s="1"/>
  <c r="F25"/>
  <c r="G37"/>
  <c r="I11"/>
  <c r="J9" i="8" s="1"/>
  <c r="K9"/>
  <c r="F19" i="7"/>
  <c r="F26"/>
  <c r="F28"/>
  <c r="G38"/>
  <c r="F39"/>
  <c r="K38" s="1"/>
  <c r="F20"/>
  <c r="H14"/>
  <c r="H11"/>
  <c r="H8" s="1"/>
  <c r="H13"/>
  <c r="F27"/>
  <c r="H36"/>
  <c r="G36" s="1"/>
  <c r="J9"/>
  <c r="I7" i="8"/>
  <c r="G9" i="7"/>
  <c r="H7" i="8" s="1"/>
  <c r="F23" i="7" l="1"/>
  <c r="F37"/>
  <c r="F36" s="1"/>
  <c r="F14"/>
  <c r="K36"/>
  <c r="J36" s="1"/>
  <c r="K13"/>
  <c r="K12" s="1"/>
  <c r="I12"/>
  <c r="I9"/>
  <c r="K7" i="8"/>
  <c r="F17" i="7"/>
  <c r="F16" s="1"/>
  <c r="J10"/>
  <c r="L8" i="8"/>
  <c r="G13" i="7"/>
  <c r="G12" s="1"/>
  <c r="F38"/>
  <c r="I9" i="8"/>
  <c r="H12" i="7"/>
  <c r="J8"/>
  <c r="G8"/>
  <c r="J7" i="8" l="1"/>
  <c r="F13" i="7"/>
  <c r="E13" s="1"/>
  <c r="E12" s="1"/>
  <c r="K11" s="1"/>
  <c r="F9"/>
  <c r="F12"/>
  <c r="I10"/>
  <c r="I8" s="1"/>
  <c r="K8" i="8"/>
  <c r="H9" i="6"/>
  <c r="E9" i="7"/>
  <c r="E8" s="1"/>
  <c r="F11"/>
  <c r="I8" i="8"/>
  <c r="F9" i="6"/>
  <c r="E9"/>
  <c r="I8"/>
  <c r="H8"/>
  <c r="G8"/>
  <c r="F8"/>
  <c r="E8"/>
  <c r="E7"/>
  <c r="L9" i="8" l="1"/>
  <c r="K8" i="7"/>
  <c r="J8" i="8"/>
  <c r="G9" i="6"/>
  <c r="F10" i="7"/>
  <c r="F8" s="1"/>
  <c r="J8" i="6"/>
  <c r="E6"/>
  <c r="F7"/>
  <c r="F6" s="1"/>
  <c r="G7"/>
  <c r="H7"/>
  <c r="H6" s="1"/>
  <c r="I7"/>
  <c r="I9"/>
  <c r="G6" l="1"/>
  <c r="I6"/>
  <c r="J9"/>
  <c r="J7"/>
  <c r="J6" l="1"/>
</calcChain>
</file>

<file path=xl/sharedStrings.xml><?xml version="1.0" encoding="utf-8"?>
<sst xmlns="http://schemas.openxmlformats.org/spreadsheetml/2006/main" count="236" uniqueCount="127">
  <si>
    <t>Паспорт подпрограммы</t>
  </si>
  <si>
    <t>Муниципальный заказчик подпрограммы</t>
  </si>
  <si>
    <t>2017 год</t>
  </si>
  <si>
    <t>2018 год</t>
  </si>
  <si>
    <t>Источники финансирования подпрограммы по годам реализации и главным распорядителям бюджетных средств, в том числе по годам</t>
  </si>
  <si>
    <t>Наименование подпрограммы</t>
  </si>
  <si>
    <t xml:space="preserve">Главный распорядитель бюджетных средств </t>
  </si>
  <si>
    <t>Источник финансирования</t>
  </si>
  <si>
    <t>Итого</t>
  </si>
  <si>
    <t>Функционирование и развитие сети автомобильных дорог</t>
  </si>
  <si>
    <t>Всего,
в том числе:</t>
  </si>
  <si>
    <t>Средства бюджета Пушкинского муниципального района</t>
  </si>
  <si>
    <t>Средства бюджета Московской области</t>
  </si>
  <si>
    <t>Единица измерения</t>
  </si>
  <si>
    <t>км</t>
  </si>
  <si>
    <t>N п/п</t>
  </si>
  <si>
    <t>Мероприятия по реализации подпрограммы</t>
  </si>
  <si>
    <t>Срок исполнения мероприятия</t>
  </si>
  <si>
    <t>Источники финансирования</t>
  </si>
  <si>
    <t>Всего (тыс.руб.)</t>
  </si>
  <si>
    <t>Объем финансирования в текущем финансовом году (тыс. руб.)</t>
  </si>
  <si>
    <t xml:space="preserve">Объем финансирования по годам (тыс. руб.)         </t>
  </si>
  <si>
    <t>Ответственный за выполнение мероприятия подпрограммы</t>
  </si>
  <si>
    <t>Результаты выполнения мероприятий подпрограммы</t>
  </si>
  <si>
    <t>Всего по подпрограмме</t>
  </si>
  <si>
    <t>1.</t>
  </si>
  <si>
    <t xml:space="preserve">Мероприятие 1
Содержание дорог до нормативного </t>
  </si>
  <si>
    <t>1.1.</t>
  </si>
  <si>
    <t>1.2.</t>
  </si>
  <si>
    <t>Обеспечение беспрепятственного и безаварийного движения автотранспорта</t>
  </si>
  <si>
    <t>Обеспечение пропускной способности, снижение концентрации транспортного потока</t>
  </si>
  <si>
    <t>Обеспечение бесперебойного функционирования МКУ «Дороги и транспорт»</t>
  </si>
  <si>
    <t xml:space="preserve">Проведение лабораторных испытаний дорожно-строительных материалов для контроля качества устройства асфальтобетонного покрытия на дорогах общего пользования </t>
  </si>
  <si>
    <t>N  п/п</t>
  </si>
  <si>
    <t>Единица 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</si>
  <si>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</si>
  <si>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</si>
  <si>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№ п/п</t>
  </si>
  <si>
    <t>Наименование показателя</t>
  </si>
  <si>
    <t>Методика расчета</t>
  </si>
  <si>
    <t>Периодичность представления</t>
  </si>
  <si>
    <t>Ежеквартально</t>
  </si>
  <si>
    <t>Показатель характеризует темпы развития сети автомобильных дорог и определяется по фактической площади поверхности автомобильных дорог и искусственных сооружений на них, приведенных в нормативное состояние. Форма статистического наблюдения № 3-ДГ «Сведения об автомобильных дорогах общего пользования и сооружений на них федерального, регионального или межмуниципального значения»</t>
  </si>
  <si>
    <t>Наименование мероприятия муниципальной подпрограммы</t>
  </si>
  <si>
    <t>Расчет необходимых финансовых ресурсов на реализацию мероприятия</t>
  </si>
  <si>
    <t xml:space="preserve">Общий объем финансовых ресурсов, необходимых для реализации мероприятия, в том числе по годам </t>
  </si>
  <si>
    <t>Эксплуатационные расходы, возникающие в результате реализации мероприятия</t>
  </si>
  <si>
    <t xml:space="preserve">Содержание дорог до нормативного </t>
  </si>
  <si>
    <t>Подпрограмма «Функционирование и развитие сети автомобильных дорог»</t>
  </si>
  <si>
    <t>2019 год</t>
  </si>
  <si>
    <t>2020 год</t>
  </si>
  <si>
    <t>2021 год</t>
  </si>
  <si>
    <t>Мероприятие 4 
Проектирование автомобильных дорог</t>
  </si>
  <si>
    <t>2017-2021 годы</t>
  </si>
  <si>
    <t>Проектирование автомобильных дорог</t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</si>
  <si>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
"Обеспечение устойчивого функционирования сети автомобильных дорог"</t>
    </r>
  </si>
  <si>
    <r>
      <rPr>
        <b/>
        <sz val="11"/>
        <color theme="1"/>
        <rFont val="Arial"/>
        <family val="2"/>
        <charset val="204"/>
      </rPr>
      <t>Основное мероприятие 2</t>
    </r>
    <r>
      <rPr>
        <sz val="11"/>
        <color theme="1"/>
        <rFont val="Arial"/>
        <family val="2"/>
        <charset val="204"/>
      </rPr>
      <t xml:space="preserve">
Повышение надежности и безопасности движения по автомобильным дорогам</t>
    </r>
  </si>
  <si>
    <t>*</t>
  </si>
  <si>
    <t>* - мероприятия подпрограммы реализуются с 2017 года</t>
  </si>
  <si>
    <t>1.1.1.</t>
  </si>
  <si>
    <t>1.1.2.</t>
  </si>
  <si>
    <t>1.1.3.</t>
  </si>
  <si>
    <t>1.1.4.</t>
  </si>
  <si>
    <t>1.2.1.</t>
  </si>
  <si>
    <t>Расчет нормативов расходов на содержание и ремонт автомобильных дорог в соответствии с законом Московской области от 20 октября 2011 г. N 5/173-П "о нормативах стоимости предоставления муниципальных услуг, оказываемых за счет средств бюджетов муниципальных образований Московской области, применяемых при расчетах межбюджетных трансфертов"</t>
  </si>
  <si>
    <t>Объем средств определен как средняя стоимость по коммерческим предложениям без учета индекса инфляции</t>
  </si>
  <si>
    <t>Мероприятие 3
Лабораторные испытания дорожно-строительных материалов для контроля качества устройства асфальтобетонного покрытия на дорогах общего пользования Пушкинского муниципального района</t>
  </si>
  <si>
    <t>Лабораторные испытания дорожно-строительных материалов для контроля качества устройства асфальтобетонного покрытия на дорогах общего пользования Пушкинского муниципального района</t>
  </si>
  <si>
    <t>Средства бюджетов городских поселений</t>
  </si>
  <si>
    <t>-</t>
  </si>
  <si>
    <t>Планируемые результаты реализации муниципальной подпрограммы</t>
  </si>
  <si>
    <t>Тип показателя</t>
  </si>
  <si>
    <t>№ основного мероприятия в перечне мероприятий подпрограммы</t>
  </si>
  <si>
    <t>Макропоказатель «Развитие и функционирование сети автомобильных дорог и повышение надежности и безопасности движения по ним»</t>
  </si>
  <si>
    <t>Количество созданных парковочных машиномест</t>
  </si>
  <si>
    <t>Показатель характеризует ввод в эксплуатацию после строительства и реконструкции автомобильных дорог общего пользования местного значения</t>
  </si>
  <si>
    <t>Средства бюджетов поселений Пушкинского муниципального района</t>
  </si>
  <si>
    <t>Внебюджетные источники</t>
  </si>
  <si>
    <t>Приложение №1 к подпрограмме 1</t>
  </si>
  <si>
    <t>Планируемые результаты реализации подпрограммы «Функционирование и развитие сети автомобильных дорог»</t>
  </si>
  <si>
    <r>
      <rPr>
        <b/>
        <sz val="11"/>
        <color theme="1"/>
        <rFont val="Arial"/>
        <family val="2"/>
        <charset val="204"/>
      </rPr>
      <t>Макропоказатель</t>
    </r>
    <r>
      <rPr>
        <sz val="11"/>
        <color theme="1"/>
        <rFont val="Arial"/>
        <family val="2"/>
        <charset val="204"/>
      </rPr>
      <t xml:space="preserve"> «Развитие и функционирование сети автомобильных дорог и повышение надежности и безопасности движения по ним»</t>
    </r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</si>
  <si>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 "Обеспечение устойчивого функционирования сети автомобильных дорог"</t>
    </r>
  </si>
  <si>
    <t>Приложение №3 к подпрограмме 1</t>
  </si>
  <si>
    <t>Приложение №2 к подпрограмме 1</t>
  </si>
  <si>
    <t>1.1</t>
  </si>
  <si>
    <t>1.2</t>
  </si>
  <si>
    <t>1.3</t>
  </si>
  <si>
    <t>1.4</t>
  </si>
  <si>
    <t>Подпрограмма  «Функционирование и развитие сети автомобильных дорог»</t>
  </si>
  <si>
    <t>Методика расчета значений показателей эффективности реализации  подпрограммы
 «Функционирование и развитие сети автомобильных дорог»</t>
  </si>
  <si>
    <t>Перечень мероприятий подпрограммы  «Функционирование и развитие сети автомобильных дорог»</t>
  </si>
  <si>
    <t>Предоставление обоснования финансовых ресурсов, необходимых для реализации подпрограммы «Функционирование и развитие сети автомобильных дорог»</t>
  </si>
  <si>
    <t>Объем неэффективных расходов в сфере организации муниципального управления</t>
  </si>
  <si>
    <t>2.</t>
  </si>
  <si>
    <r>
      <t>Основное мероприятие 2</t>
    </r>
    <r>
      <rPr>
        <sz val="11"/>
        <color theme="1"/>
        <rFont val="Arial"/>
        <family val="2"/>
        <charset val="204"/>
      </rPr>
      <t xml:space="preserve"> "Повышение надежности и безопасности движения по автомобильным дорогам"</t>
    </r>
  </si>
  <si>
    <t>тыс.руб.</t>
  </si>
  <si>
    <t>2.1.</t>
  </si>
  <si>
    <t xml:space="preserve">Оценивается по результатам проверки Счетной палаты Пушкинского муниципального района Московской области  </t>
  </si>
  <si>
    <t>МКУ "Управление капитального строительства"</t>
  </si>
  <si>
    <t>Мероприятие 2
Капитальный ремонт и ремонт автомобильных дорог общего пользования местного значения, в том числе замена и установка остановочных павильонов</t>
  </si>
  <si>
    <t>Капитальный ремонт и ремонт автомобильных дорог общего пользования местного значения, в том числе замена и установка остановочных павильонов</t>
  </si>
  <si>
    <t>Администрация Пушкинского муниципального района, МКУ "Управление капитального строительства"</t>
  </si>
  <si>
    <t xml:space="preserve">  МКУ "Управление капитального строительства"</t>
  </si>
  <si>
    <t xml:space="preserve">Приоритетный целевой показатель </t>
  </si>
  <si>
    <t>Показатель муниципальной программы</t>
  </si>
  <si>
    <t>Мероприятие 1 
Содержание МКУ "Дороги и транспорт"</t>
  </si>
  <si>
    <t>МКУ "Дороги и транспорт"</t>
  </si>
  <si>
    <t>Содержание МКУ "Дороги и транспорт"</t>
  </si>
  <si>
    <t>Заработная плата сотрудников + расходы на содержание и обеспечение деятельности МКУ "Дороги и транспорт"</t>
  </si>
  <si>
    <t>Приложение №4 к подпрограмме 1</t>
  </si>
  <si>
    <t xml:space="preserve">Приложение №1 к Программе </t>
  </si>
  <si>
    <t>Объемы ввода в эксплуатацию после строительства и реконструкции автомобильных дорог общего пользования местного значения (при наличии объектов в программе)</t>
  </si>
  <si>
    <t>машиноместа</t>
  </si>
  <si>
    <t>км/тыс.кв.м</t>
  </si>
  <si>
    <t>38,32/179,3984</t>
  </si>
  <si>
    <t>31,284/133,939</t>
  </si>
  <si>
    <t>18,799/71,465</t>
  </si>
  <si>
    <t>43,12/301,814</t>
  </si>
  <si>
    <t>2019-2021 годы</t>
  </si>
  <si>
    <t>1.1.5.</t>
  </si>
  <si>
    <t>Капитальный ремонт и ремонт автомобильных дорог, примыкающих к территориям садоводческих, огороднических и дачных некоммерческих объединений граждан</t>
  </si>
  <si>
    <t>Количество мест концентрации ДТП на муниципальных дорогах</t>
  </si>
  <si>
    <t>шт</t>
  </si>
  <si>
    <t xml:space="preserve"> -</t>
  </si>
  <si>
    <t>Количество образовавшихся мест ДТП</t>
  </si>
  <si>
    <t>Создание парковочного пространства на улично-дорожной сети (оценивается на конец года), машиноместа</t>
  </si>
  <si>
    <t>Ремонт (капитальный ремонт) сети автомобильных дорог общего пользования местного значения (оценивается на конец года), км/тыс.кв.м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</si>
</sst>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4">
    <font>
      <sz val="11"/>
      <color theme="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6"/>
      <color rgb="FF000000"/>
      <name val="Book Antiqua"/>
      <family val="1"/>
      <charset val="204"/>
    </font>
    <font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3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0" fillId="0" borderId="0" xfId="0"/>
    <xf numFmtId="164" fontId="4" fillId="0" borderId="1" xfId="0" applyNumberFormat="1" applyFont="1" applyFill="1" applyBorder="1" applyAlignment="1">
      <alignment horizontal="right" vertical="top"/>
    </xf>
    <xf numFmtId="0" fontId="4" fillId="0" borderId="0" xfId="0" applyFont="1"/>
    <xf numFmtId="0" fontId="4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164" fontId="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4" fontId="10" fillId="0" borderId="16" xfId="0" applyNumberFormat="1" applyFont="1" applyFill="1" applyBorder="1" applyAlignment="1" applyProtection="1">
      <alignment horizontal="right" vertical="top" wrapText="1"/>
      <protection locked="0" hidden="1"/>
    </xf>
    <xf numFmtId="4" fontId="4" fillId="0" borderId="1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0" fontId="4" fillId="0" borderId="1" xfId="0" applyFont="1" applyFill="1" applyBorder="1" applyAlignment="1">
      <alignment vertical="top" wrapText="1"/>
    </xf>
    <xf numFmtId="0" fontId="0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/>
    </xf>
    <xf numFmtId="3" fontId="11" fillId="0" borderId="0" xfId="0" applyNumberFormat="1" applyFont="1" applyFill="1" applyBorder="1" applyAlignment="1">
      <alignment horizontal="center" vertical="center" wrapText="1" readingOrder="1"/>
    </xf>
    <xf numFmtId="0" fontId="0" fillId="0" borderId="0" xfId="0" applyFill="1" applyBorder="1"/>
    <xf numFmtId="4" fontId="11" fillId="0" borderId="0" xfId="0" applyNumberFormat="1" applyFont="1" applyFill="1" applyBorder="1" applyAlignment="1">
      <alignment horizontal="center" vertical="center" wrapText="1" readingOrder="1"/>
    </xf>
    <xf numFmtId="3" fontId="12" fillId="0" borderId="0" xfId="0" applyNumberFormat="1" applyFont="1" applyFill="1" applyBorder="1" applyAlignment="1">
      <alignment horizontal="center" vertical="center" readingOrder="1"/>
    </xf>
    <xf numFmtId="4" fontId="13" fillId="0" borderId="0" xfId="0" applyNumberFormat="1" applyFont="1" applyFill="1" applyBorder="1" applyAlignment="1">
      <alignment horizontal="right" vertical="top"/>
    </xf>
    <xf numFmtId="164" fontId="10" fillId="0" borderId="16" xfId="0" applyNumberFormat="1" applyFont="1" applyFill="1" applyBorder="1" applyAlignment="1" applyProtection="1">
      <alignment horizontal="right" vertical="top" wrapText="1"/>
      <protection locked="0" hidden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right" vertical="top" wrapText="1"/>
    </xf>
    <xf numFmtId="0" fontId="7" fillId="0" borderId="1" xfId="0" applyFont="1" applyFill="1" applyBorder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left" vertical="top" wrapText="1"/>
    </xf>
    <xf numFmtId="164" fontId="4" fillId="0" borderId="6" xfId="0" applyNumberFormat="1" applyFont="1" applyBorder="1" applyAlignment="1">
      <alignment horizontal="left" vertical="top" wrapText="1"/>
    </xf>
    <xf numFmtId="164" fontId="4" fillId="0" borderId="9" xfId="0" applyNumberFormat="1" applyFont="1" applyBorder="1" applyAlignment="1">
      <alignment horizontal="left" vertical="top" wrapText="1"/>
    </xf>
    <xf numFmtId="164" fontId="4" fillId="0" borderId="8" xfId="0" applyNumberFormat="1" applyFont="1" applyBorder="1" applyAlignment="1">
      <alignment horizontal="left" vertical="top" wrapText="1"/>
    </xf>
    <xf numFmtId="164" fontId="4" fillId="0" borderId="5" xfId="0" applyNumberFormat="1" applyFont="1" applyBorder="1" applyAlignment="1">
      <alignment horizontal="left" vertical="top" wrapText="1"/>
    </xf>
    <xf numFmtId="164" fontId="4" fillId="0" borderId="10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164" fontId="4" fillId="0" borderId="14" xfId="0" applyNumberFormat="1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left" vertical="top" wrapText="1"/>
    </xf>
    <xf numFmtId="164" fontId="4" fillId="0" borderId="15" xfId="0" applyNumberFormat="1" applyFont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9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164" fontId="4" fillId="0" borderId="15" xfId="0" applyNumberFormat="1" applyFont="1" applyBorder="1" applyAlignment="1">
      <alignment horizontal="center" vertical="top"/>
    </xf>
    <xf numFmtId="164" fontId="4" fillId="0" borderId="8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164" fontId="4" fillId="0" borderId="10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164" fontId="4" fillId="2" borderId="7" xfId="0" applyNumberFormat="1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horizontal="center" vertical="top" wrapText="1"/>
    </xf>
    <xf numFmtId="164" fontId="4" fillId="2" borderId="9" xfId="0" applyNumberFormat="1" applyFont="1" applyFill="1" applyBorder="1" applyAlignment="1">
      <alignment horizontal="center" vertical="top" wrapText="1"/>
    </xf>
    <xf numFmtId="164" fontId="4" fillId="2" borderId="8" xfId="0" applyNumberFormat="1" applyFont="1" applyFill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wrapText="1"/>
    </xf>
    <xf numFmtId="164" fontId="4" fillId="2" borderId="10" xfId="0" applyNumberFormat="1" applyFont="1" applyFill="1" applyBorder="1" applyAlignment="1">
      <alignment horizontal="center" vertical="top" wrapText="1"/>
    </xf>
    <xf numFmtId="164" fontId="4" fillId="0" borderId="11" xfId="0" applyNumberFormat="1" applyFont="1" applyBorder="1" applyAlignment="1">
      <alignment horizontal="right" vertical="top"/>
    </xf>
    <xf numFmtId="164" fontId="4" fillId="0" borderId="12" xfId="0" applyNumberFormat="1" applyFont="1" applyBorder="1" applyAlignment="1">
      <alignment horizontal="right" vertical="top"/>
    </xf>
    <xf numFmtId="2" fontId="2" fillId="0" borderId="0" xfId="0" applyNumberFormat="1" applyFont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selection activeCell="B27" sqref="B27"/>
    </sheetView>
  </sheetViews>
  <sheetFormatPr defaultRowHeight="15"/>
  <cols>
    <col min="1" max="1" width="23.85546875" style="3" customWidth="1"/>
    <col min="2" max="2" width="20.5703125" style="3" customWidth="1"/>
    <col min="3" max="3" width="23.28515625" style="3" customWidth="1"/>
    <col min="4" max="4" width="23.140625" style="3" customWidth="1"/>
    <col min="5" max="5" width="11.28515625" style="3" customWidth="1"/>
    <col min="6" max="6" width="11.140625" style="3" customWidth="1"/>
    <col min="7" max="7" width="15.140625" style="3" customWidth="1"/>
    <col min="8" max="8" width="10.7109375" style="3" customWidth="1"/>
    <col min="9" max="9" width="12.140625" style="3" customWidth="1"/>
    <col min="10" max="10" width="11.140625" style="3" customWidth="1"/>
    <col min="11" max="16384" width="9.140625" style="3"/>
  </cols>
  <sheetData>
    <row r="1" spans="1:10" ht="27.75" customHeight="1">
      <c r="A1" s="76" t="s">
        <v>110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15.75">
      <c r="A2" s="78" t="s">
        <v>88</v>
      </c>
      <c r="B2" s="78"/>
      <c r="C2" s="78"/>
      <c r="D2" s="78"/>
      <c r="E2" s="78"/>
      <c r="F2" s="78"/>
      <c r="G2" s="78"/>
      <c r="H2" s="78"/>
      <c r="I2" s="78"/>
      <c r="J2" s="78"/>
    </row>
    <row r="3" spans="1:10" ht="22.5" customHeight="1">
      <c r="A3" s="79" t="s">
        <v>0</v>
      </c>
      <c r="B3" s="79"/>
      <c r="C3" s="79"/>
      <c r="D3" s="79"/>
      <c r="E3" s="79"/>
      <c r="F3" s="79"/>
      <c r="G3" s="79"/>
      <c r="H3" s="79"/>
      <c r="I3" s="79"/>
      <c r="J3" s="79"/>
    </row>
    <row r="4" spans="1:10">
      <c r="A4" s="74" t="s">
        <v>1</v>
      </c>
      <c r="B4" s="74"/>
      <c r="C4" s="74"/>
      <c r="D4" s="74"/>
      <c r="E4" s="75" t="s">
        <v>102</v>
      </c>
      <c r="F4" s="80"/>
      <c r="G4" s="80"/>
      <c r="H4" s="80"/>
      <c r="I4" s="80"/>
      <c r="J4" s="81"/>
    </row>
    <row r="5" spans="1:10" ht="48" customHeight="1">
      <c r="A5" s="74" t="s">
        <v>4</v>
      </c>
      <c r="B5" s="14" t="s">
        <v>5</v>
      </c>
      <c r="C5" s="14" t="s">
        <v>6</v>
      </c>
      <c r="D5" s="1" t="s">
        <v>7</v>
      </c>
      <c r="E5" s="34" t="s">
        <v>2</v>
      </c>
      <c r="F5" s="34" t="s">
        <v>3</v>
      </c>
      <c r="G5" s="34" t="s">
        <v>49</v>
      </c>
      <c r="H5" s="34" t="s">
        <v>50</v>
      </c>
      <c r="I5" s="34" t="s">
        <v>51</v>
      </c>
      <c r="J5" s="34" t="s">
        <v>8</v>
      </c>
    </row>
    <row r="6" spans="1:10" ht="30">
      <c r="A6" s="74"/>
      <c r="B6" s="74" t="s">
        <v>9</v>
      </c>
      <c r="C6" s="74" t="s">
        <v>101</v>
      </c>
      <c r="D6" s="1" t="s">
        <v>10</v>
      </c>
      <c r="E6" s="2">
        <f t="shared" ref="E6:J6" si="0">E8+E7+E9</f>
        <v>180654.41800000001</v>
      </c>
      <c r="F6" s="2">
        <f t="shared" si="0"/>
        <v>112301.46363</v>
      </c>
      <c r="G6" s="72">
        <f t="shared" si="0"/>
        <v>189185.69185</v>
      </c>
      <c r="H6" s="2">
        <f t="shared" si="0"/>
        <v>65416.267779999995</v>
      </c>
      <c r="I6" s="2">
        <f t="shared" si="0"/>
        <v>116619.2</v>
      </c>
      <c r="J6" s="2">
        <f t="shared" si="0"/>
        <v>664177.04126000009</v>
      </c>
    </row>
    <row r="7" spans="1:10" ht="30">
      <c r="A7" s="74"/>
      <c r="B7" s="74"/>
      <c r="C7" s="74"/>
      <c r="D7" s="1" t="s">
        <v>12</v>
      </c>
      <c r="E7" s="2">
        <f>'мероприятия подпрограммы 1'!G11</f>
        <v>82264.3</v>
      </c>
      <c r="F7" s="2">
        <f>'мероприятия подпрограммы 1'!H11</f>
        <v>21802</v>
      </c>
      <c r="G7" s="2">
        <f>'мероприятия подпрограммы 1'!I11</f>
        <v>101877</v>
      </c>
      <c r="H7" s="2">
        <f>'мероприятия подпрограммы 1'!J11</f>
        <v>0</v>
      </c>
      <c r="I7" s="2">
        <f>'мероприятия подпрограммы 1'!K11</f>
        <v>0</v>
      </c>
      <c r="J7" s="2">
        <f>E7+F7+G7+H7</f>
        <v>205943.3</v>
      </c>
    </row>
    <row r="8" spans="1:10" ht="61.5" customHeight="1">
      <c r="A8" s="74"/>
      <c r="B8" s="74"/>
      <c r="C8" s="74"/>
      <c r="D8" s="13" t="s">
        <v>11</v>
      </c>
      <c r="E8" s="2">
        <f>'мероприятия подпрограммы 1'!G9</f>
        <v>38549.270000000004</v>
      </c>
      <c r="F8" s="2">
        <f>'мероприятия подпрограммы 1'!H9</f>
        <v>30576.723629999997</v>
      </c>
      <c r="G8" s="2">
        <f>'мероприятия подпрограммы 1'!I9</f>
        <v>43657.045060000004</v>
      </c>
      <c r="H8" s="2">
        <f>'мероприятия подпрограммы 1'!J9</f>
        <v>65416.267779999995</v>
      </c>
      <c r="I8" s="2">
        <f>'мероприятия подпрограммы 1'!K9</f>
        <v>116619.2</v>
      </c>
      <c r="J8" s="2">
        <f>E8+F8+G8+H8+I8</f>
        <v>294818.50647000002</v>
      </c>
    </row>
    <row r="9" spans="1:10" ht="32.25" customHeight="1">
      <c r="A9" s="74"/>
      <c r="B9" s="74"/>
      <c r="C9" s="75"/>
      <c r="D9" s="1" t="s">
        <v>76</v>
      </c>
      <c r="E9" s="12">
        <f>'мероприятия подпрограммы 1'!G10</f>
        <v>59840.847999999998</v>
      </c>
      <c r="F9" s="2">
        <f>'мероприятия подпрограммы 1'!H10</f>
        <v>59922.740000000005</v>
      </c>
      <c r="G9" s="2">
        <f>'мероприятия подпрограммы 1'!I10</f>
        <v>43651.646790000006</v>
      </c>
      <c r="H9" s="2">
        <f>'мероприятия подпрограммы 1'!J10</f>
        <v>0</v>
      </c>
      <c r="I9" s="2">
        <f>'мероприятия подпрограммы 1'!K10</f>
        <v>0</v>
      </c>
      <c r="J9" s="2">
        <f>E9+F9+G9+H9+I9</f>
        <v>163415.23479000002</v>
      </c>
    </row>
    <row r="10" spans="1:10" ht="32.25" customHeight="1">
      <c r="A10" s="74"/>
      <c r="B10" s="74"/>
      <c r="C10" s="75"/>
      <c r="D10" s="1" t="s">
        <v>77</v>
      </c>
      <c r="E10" s="1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</row>
  </sheetData>
  <mergeCells count="8">
    <mergeCell ref="A5:A10"/>
    <mergeCell ref="B6:B10"/>
    <mergeCell ref="C6:C10"/>
    <mergeCell ref="A1:J1"/>
    <mergeCell ref="A2:J2"/>
    <mergeCell ref="A3:J3"/>
    <mergeCell ref="A4:D4"/>
    <mergeCell ref="E4:J4"/>
  </mergeCells>
  <pageMargins left="0.5" right="0.2" top="0.22" bottom="0.22" header="0.2" footer="0.2"/>
  <pageSetup paperSize="9" scale="8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1"/>
  <sheetViews>
    <sheetView tabSelected="1" zoomScaleNormal="100" workbookViewId="0">
      <pane ySplit="6" topLeftCell="A7" activePane="bottomLeft" state="frozen"/>
      <selection pane="bottomLeft" activeCell="I8" sqref="I8"/>
    </sheetView>
  </sheetViews>
  <sheetFormatPr defaultRowHeight="15"/>
  <cols>
    <col min="1" max="1" width="8.140625" style="16" customWidth="1"/>
    <col min="2" max="2" width="22.7109375" style="16" customWidth="1"/>
    <col min="3" max="3" width="11.140625" style="16" customWidth="1"/>
    <col min="4" max="4" width="22.5703125" style="16" customWidth="1"/>
    <col min="5" max="6" width="10.85546875" style="16" customWidth="1"/>
    <col min="7" max="7" width="10.7109375" style="16" customWidth="1"/>
    <col min="8" max="8" width="9.85546875" style="16" customWidth="1"/>
    <col min="9" max="9" width="11" style="16" customWidth="1"/>
    <col min="10" max="11" width="10" style="16" customWidth="1"/>
    <col min="12" max="12" width="14" style="16" customWidth="1"/>
    <col min="13" max="13" width="18.140625" style="16" customWidth="1"/>
    <col min="14" max="16384" width="9.140625" style="16"/>
  </cols>
  <sheetData>
    <row r="1" spans="1:13" ht="15" customHeight="1">
      <c r="F1" s="107" t="s">
        <v>78</v>
      </c>
      <c r="G1" s="107"/>
      <c r="H1" s="107"/>
      <c r="I1" s="107"/>
      <c r="J1" s="107"/>
      <c r="K1" s="107"/>
      <c r="L1" s="107"/>
      <c r="M1" s="107"/>
    </row>
    <row r="2" spans="1:13" ht="2.25" customHeight="1">
      <c r="F2" s="107"/>
      <c r="G2" s="107"/>
      <c r="H2" s="107"/>
      <c r="I2" s="107"/>
      <c r="J2" s="107"/>
      <c r="K2" s="107"/>
      <c r="L2" s="107"/>
      <c r="M2" s="107"/>
    </row>
    <row r="3" spans="1:13">
      <c r="A3" s="109" t="s">
        <v>90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</row>
    <row r="4" spans="1:13" ht="8.25" customHeight="1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</row>
    <row r="5" spans="1:13" ht="53.25" customHeight="1">
      <c r="A5" s="99" t="s">
        <v>15</v>
      </c>
      <c r="B5" s="99" t="s">
        <v>16</v>
      </c>
      <c r="C5" s="99" t="s">
        <v>17</v>
      </c>
      <c r="D5" s="99" t="s">
        <v>18</v>
      </c>
      <c r="E5" s="111" t="s">
        <v>20</v>
      </c>
      <c r="F5" s="99" t="s">
        <v>19</v>
      </c>
      <c r="G5" s="99" t="s">
        <v>21</v>
      </c>
      <c r="H5" s="99"/>
      <c r="I5" s="99"/>
      <c r="J5" s="99"/>
      <c r="K5" s="99"/>
      <c r="L5" s="99" t="s">
        <v>22</v>
      </c>
      <c r="M5" s="99" t="s">
        <v>23</v>
      </c>
    </row>
    <row r="6" spans="1:13" ht="36.75" customHeight="1">
      <c r="A6" s="99"/>
      <c r="B6" s="99"/>
      <c r="C6" s="99"/>
      <c r="D6" s="99"/>
      <c r="E6" s="111"/>
      <c r="F6" s="99"/>
      <c r="G6" s="17" t="s">
        <v>2</v>
      </c>
      <c r="H6" s="42" t="s">
        <v>3</v>
      </c>
      <c r="I6" s="73" t="s">
        <v>49</v>
      </c>
      <c r="J6" s="17" t="s">
        <v>50</v>
      </c>
      <c r="K6" s="17" t="s">
        <v>51</v>
      </c>
      <c r="L6" s="99"/>
      <c r="M6" s="99"/>
    </row>
    <row r="7" spans="1:13">
      <c r="A7" s="17">
        <v>1</v>
      </c>
      <c r="B7" s="17">
        <v>2</v>
      </c>
      <c r="C7" s="17">
        <v>3</v>
      </c>
      <c r="D7" s="17">
        <v>4</v>
      </c>
      <c r="E7" s="17">
        <v>6</v>
      </c>
      <c r="F7" s="17">
        <v>6</v>
      </c>
      <c r="G7" s="17">
        <v>7</v>
      </c>
      <c r="H7" s="42">
        <v>8</v>
      </c>
      <c r="I7" s="73">
        <v>9</v>
      </c>
      <c r="J7" s="17">
        <v>10</v>
      </c>
      <c r="K7" s="17">
        <v>11</v>
      </c>
      <c r="L7" s="17">
        <v>12</v>
      </c>
      <c r="M7" s="17">
        <v>13</v>
      </c>
    </row>
    <row r="8" spans="1:13" ht="15" customHeight="1">
      <c r="A8" s="108" t="s">
        <v>24</v>
      </c>
      <c r="B8" s="108"/>
      <c r="C8" s="100" t="s">
        <v>53</v>
      </c>
      <c r="D8" s="18" t="s">
        <v>8</v>
      </c>
      <c r="E8" s="19">
        <f>E9+E11</f>
        <v>25436.5</v>
      </c>
      <c r="F8" s="19">
        <f>F9+F11+F10</f>
        <v>664177.04126000009</v>
      </c>
      <c r="G8" s="19">
        <f>G9+G11+G10</f>
        <v>180654.41800000001</v>
      </c>
      <c r="H8" s="19">
        <f>H9+H10+H11</f>
        <v>112301.46363</v>
      </c>
      <c r="I8" s="19">
        <f>I9+I11+I10</f>
        <v>189185.69185</v>
      </c>
      <c r="J8" s="19">
        <f>J9+J11</f>
        <v>65416.267779999995</v>
      </c>
      <c r="K8" s="19">
        <f>K9+K11</f>
        <v>116619.2</v>
      </c>
      <c r="L8" s="92"/>
      <c r="M8" s="92"/>
    </row>
    <row r="9" spans="1:13" ht="60.75" customHeight="1">
      <c r="A9" s="108"/>
      <c r="B9" s="108"/>
      <c r="C9" s="101"/>
      <c r="D9" s="20" t="s">
        <v>11</v>
      </c>
      <c r="E9" s="19">
        <f>E13</f>
        <v>25436.5</v>
      </c>
      <c r="F9" s="19">
        <f t="shared" ref="F9:F15" si="0">G9+H9+I9+J9+K9</f>
        <v>294818.50647000002</v>
      </c>
      <c r="G9" s="19">
        <f>G17+G37</f>
        <v>38549.270000000004</v>
      </c>
      <c r="H9" s="19">
        <f>H17+H37</f>
        <v>30576.723629999997</v>
      </c>
      <c r="I9" s="19">
        <f>I17+I37</f>
        <v>43657.045060000004</v>
      </c>
      <c r="J9" s="19">
        <f>J17+J37</f>
        <v>65416.267779999995</v>
      </c>
      <c r="K9" s="19">
        <f>K17+K37</f>
        <v>116619.2</v>
      </c>
      <c r="L9" s="93"/>
      <c r="M9" s="93"/>
    </row>
    <row r="10" spans="1:13" ht="45" customHeight="1">
      <c r="A10" s="108"/>
      <c r="B10" s="108"/>
      <c r="C10" s="101"/>
      <c r="D10" s="20" t="s">
        <v>68</v>
      </c>
      <c r="E10" s="19" t="s">
        <v>57</v>
      </c>
      <c r="F10" s="19">
        <f t="shared" si="0"/>
        <v>163415.23479000002</v>
      </c>
      <c r="G10" s="19">
        <f>G14</f>
        <v>59840.847999999998</v>
      </c>
      <c r="H10" s="19">
        <f>H18</f>
        <v>59922.740000000005</v>
      </c>
      <c r="I10" s="19">
        <f>I14</f>
        <v>43651.646790000006</v>
      </c>
      <c r="J10" s="19">
        <f>J14</f>
        <v>0</v>
      </c>
      <c r="K10" s="19">
        <f>K14</f>
        <v>0</v>
      </c>
      <c r="L10" s="93"/>
      <c r="M10" s="93"/>
    </row>
    <row r="11" spans="1:13" ht="31.5" customHeight="1">
      <c r="A11" s="108"/>
      <c r="B11" s="108"/>
      <c r="C11" s="102"/>
      <c r="D11" s="20" t="s">
        <v>12</v>
      </c>
      <c r="E11" s="19">
        <f>E15</f>
        <v>0</v>
      </c>
      <c r="F11" s="19">
        <f t="shared" si="0"/>
        <v>205943.3</v>
      </c>
      <c r="G11" s="19">
        <f>G19</f>
        <v>82264.3</v>
      </c>
      <c r="H11" s="19">
        <f>H19</f>
        <v>21802</v>
      </c>
      <c r="I11" s="19">
        <f>I19</f>
        <v>101877</v>
      </c>
      <c r="J11" s="19">
        <f>J19</f>
        <v>0</v>
      </c>
      <c r="K11" s="19">
        <f>K19</f>
        <v>0</v>
      </c>
      <c r="L11" s="93"/>
      <c r="M11" s="93"/>
    </row>
    <row r="12" spans="1:13" ht="15" hidden="1" customHeight="1">
      <c r="A12" s="91" t="s">
        <v>25</v>
      </c>
      <c r="B12" s="95" t="s">
        <v>73</v>
      </c>
      <c r="C12" s="100" t="s">
        <v>53</v>
      </c>
      <c r="D12" s="18" t="s">
        <v>8</v>
      </c>
      <c r="E12" s="19">
        <f>E13+E15</f>
        <v>25436.5</v>
      </c>
      <c r="F12" s="19">
        <f t="shared" si="0"/>
        <v>560602.65446999995</v>
      </c>
      <c r="G12" s="19">
        <f>G13+G15+G14</f>
        <v>180654.41800000001</v>
      </c>
      <c r="H12" s="19">
        <f>H13+H15</f>
        <v>52378.723629999993</v>
      </c>
      <c r="I12" s="19">
        <f>I13+I15</f>
        <v>145534.04506</v>
      </c>
      <c r="J12" s="19">
        <f>J13+J15</f>
        <v>65416.267779999995</v>
      </c>
      <c r="K12" s="19">
        <f>K13+K15</f>
        <v>116619.2</v>
      </c>
      <c r="L12" s="93"/>
      <c r="M12" s="93"/>
    </row>
    <row r="13" spans="1:13" ht="57.75" hidden="1" customHeight="1">
      <c r="A13" s="91"/>
      <c r="B13" s="96"/>
      <c r="C13" s="101"/>
      <c r="D13" s="20" t="s">
        <v>11</v>
      </c>
      <c r="E13" s="19">
        <f>E17+E37</f>
        <v>25436.5</v>
      </c>
      <c r="F13" s="19">
        <f t="shared" si="0"/>
        <v>294818.50647000002</v>
      </c>
      <c r="G13" s="19">
        <f>G17+G37</f>
        <v>38549.270000000004</v>
      </c>
      <c r="H13" s="19">
        <f>H17+H37</f>
        <v>30576.723629999997</v>
      </c>
      <c r="I13" s="19">
        <f>I17+I37</f>
        <v>43657.045060000004</v>
      </c>
      <c r="J13" s="19">
        <f>J17+J37</f>
        <v>65416.267779999995</v>
      </c>
      <c r="K13" s="19">
        <f>K17+K37</f>
        <v>116619.2</v>
      </c>
      <c r="L13" s="93"/>
      <c r="M13" s="93"/>
    </row>
    <row r="14" spans="1:13" ht="49.5" hidden="1" customHeight="1">
      <c r="A14" s="91"/>
      <c r="B14" s="96"/>
      <c r="C14" s="101"/>
      <c r="D14" s="20" t="s">
        <v>68</v>
      </c>
      <c r="E14" s="19" t="s">
        <v>57</v>
      </c>
      <c r="F14" s="19">
        <f t="shared" si="0"/>
        <v>163415.23479000002</v>
      </c>
      <c r="G14" s="19">
        <f t="shared" ref="G14:K15" si="1">G18</f>
        <v>59840.847999999998</v>
      </c>
      <c r="H14" s="19">
        <f t="shared" si="1"/>
        <v>59922.740000000005</v>
      </c>
      <c r="I14" s="19">
        <f t="shared" si="1"/>
        <v>43651.646790000006</v>
      </c>
      <c r="J14" s="19">
        <f t="shared" si="1"/>
        <v>0</v>
      </c>
      <c r="K14" s="19">
        <f t="shared" si="1"/>
        <v>0</v>
      </c>
      <c r="L14" s="93"/>
      <c r="M14" s="93"/>
    </row>
    <row r="15" spans="1:13" ht="30.75" hidden="1" customHeight="1">
      <c r="A15" s="91"/>
      <c r="B15" s="97"/>
      <c r="C15" s="102"/>
      <c r="D15" s="20" t="s">
        <v>12</v>
      </c>
      <c r="E15" s="19">
        <v>0</v>
      </c>
      <c r="F15" s="19">
        <f t="shared" si="0"/>
        <v>205943.3</v>
      </c>
      <c r="G15" s="19">
        <f t="shared" si="1"/>
        <v>82264.3</v>
      </c>
      <c r="H15" s="19">
        <f t="shared" si="1"/>
        <v>21802</v>
      </c>
      <c r="I15" s="19">
        <f t="shared" si="1"/>
        <v>101877</v>
      </c>
      <c r="J15" s="19">
        <f t="shared" si="1"/>
        <v>0</v>
      </c>
      <c r="K15" s="19">
        <f t="shared" si="1"/>
        <v>0</v>
      </c>
      <c r="L15" s="94"/>
      <c r="M15" s="94"/>
    </row>
    <row r="16" spans="1:13" ht="18.75" customHeight="1">
      <c r="A16" s="98" t="s">
        <v>27</v>
      </c>
      <c r="B16" s="103" t="s">
        <v>55</v>
      </c>
      <c r="C16" s="99" t="s">
        <v>53</v>
      </c>
      <c r="D16" s="18" t="s">
        <v>8</v>
      </c>
      <c r="E16" s="19">
        <f t="shared" ref="E16:K16" si="2">E17+E19</f>
        <v>17017.5</v>
      </c>
      <c r="F16" s="19">
        <f>F17+F19+F18</f>
        <v>655299.07062999997</v>
      </c>
      <c r="G16" s="19">
        <f>G17+G19+G18</f>
        <v>172806.76800000001</v>
      </c>
      <c r="H16" s="19">
        <f>H17+H18+H19</f>
        <v>111271.14300000001</v>
      </c>
      <c r="I16" s="19">
        <f>I17+I18+I19</f>
        <v>189185.69185</v>
      </c>
      <c r="J16" s="19">
        <f t="shared" si="2"/>
        <v>65416.267779999995</v>
      </c>
      <c r="K16" s="19">
        <f t="shared" si="2"/>
        <v>116619.2</v>
      </c>
      <c r="L16" s="82" t="s">
        <v>98</v>
      </c>
      <c r="M16" s="92"/>
    </row>
    <row r="17" spans="1:13" ht="57.75" customHeight="1">
      <c r="A17" s="98"/>
      <c r="B17" s="103"/>
      <c r="C17" s="99"/>
      <c r="D17" s="22" t="s">
        <v>11</v>
      </c>
      <c r="E17" s="4">
        <f>E21+E28</f>
        <v>17017.5</v>
      </c>
      <c r="F17" s="4">
        <f>G17+H17+I17+J17+K17</f>
        <v>285940.53584000003</v>
      </c>
      <c r="G17" s="4">
        <f>G21+G24+G28+G31+G34</f>
        <v>30701.620000000003</v>
      </c>
      <c r="H17" s="4">
        <f t="shared" ref="H17:K17" si="3">H21+H24+H28+H31+H34</f>
        <v>29546.402999999998</v>
      </c>
      <c r="I17" s="4">
        <f t="shared" si="3"/>
        <v>43657.045060000004</v>
      </c>
      <c r="J17" s="4">
        <f t="shared" si="3"/>
        <v>65416.267779999995</v>
      </c>
      <c r="K17" s="4">
        <f t="shared" si="3"/>
        <v>116619.2</v>
      </c>
      <c r="L17" s="83"/>
      <c r="M17" s="93"/>
    </row>
    <row r="18" spans="1:13" ht="31.5" customHeight="1">
      <c r="A18" s="98"/>
      <c r="B18" s="103"/>
      <c r="C18" s="99"/>
      <c r="D18" s="22" t="s">
        <v>68</v>
      </c>
      <c r="E18" s="4">
        <v>0</v>
      </c>
      <c r="F18" s="4">
        <f>G18+H18+I18+J18+K18</f>
        <v>163415.23479000002</v>
      </c>
      <c r="G18" s="4">
        <f>G22+G25+G32+G29</f>
        <v>59840.847999999998</v>
      </c>
      <c r="H18" s="4">
        <f t="shared" ref="H18:K18" si="4">H22+H25+H32+H29</f>
        <v>59922.740000000005</v>
      </c>
      <c r="I18" s="4">
        <f t="shared" si="4"/>
        <v>43651.646790000006</v>
      </c>
      <c r="J18" s="4">
        <f t="shared" si="4"/>
        <v>0</v>
      </c>
      <c r="K18" s="4">
        <f t="shared" si="4"/>
        <v>0</v>
      </c>
      <c r="L18" s="83"/>
      <c r="M18" s="93"/>
    </row>
    <row r="19" spans="1:13" ht="29.25" customHeight="1">
      <c r="A19" s="98"/>
      <c r="B19" s="103"/>
      <c r="C19" s="99"/>
      <c r="D19" s="22" t="s">
        <v>12</v>
      </c>
      <c r="E19" s="4">
        <v>0</v>
      </c>
      <c r="F19" s="4">
        <f>G19+H19+I19+J19+K19</f>
        <v>205943.3</v>
      </c>
      <c r="G19" s="4">
        <f>G26+G35</f>
        <v>82264.3</v>
      </c>
      <c r="H19" s="4">
        <f t="shared" ref="H19:K19" si="5">H26+H35</f>
        <v>21802</v>
      </c>
      <c r="I19" s="4">
        <f t="shared" si="5"/>
        <v>101877</v>
      </c>
      <c r="J19" s="4">
        <f t="shared" si="5"/>
        <v>0</v>
      </c>
      <c r="K19" s="4">
        <f t="shared" si="5"/>
        <v>0</v>
      </c>
      <c r="L19" s="84"/>
      <c r="M19" s="94"/>
    </row>
    <row r="20" spans="1:13" ht="15" customHeight="1">
      <c r="A20" s="85" t="s">
        <v>59</v>
      </c>
      <c r="B20" s="88" t="s">
        <v>26</v>
      </c>
      <c r="C20" s="85" t="s">
        <v>53</v>
      </c>
      <c r="D20" s="21" t="s">
        <v>8</v>
      </c>
      <c r="E20" s="4">
        <f>E21</f>
        <v>16930</v>
      </c>
      <c r="F20" s="4">
        <f t="shared" ref="F20:K20" si="6">F21+F22</f>
        <v>145819.01069999998</v>
      </c>
      <c r="G20" s="4">
        <f t="shared" si="6"/>
        <v>31214.340000000004</v>
      </c>
      <c r="H20" s="4">
        <f t="shared" si="6"/>
        <v>31471.702999999998</v>
      </c>
      <c r="I20" s="4">
        <f t="shared" si="6"/>
        <v>39209.967700000001</v>
      </c>
      <c r="J20" s="4">
        <f t="shared" si="6"/>
        <v>21961.5</v>
      </c>
      <c r="K20" s="4">
        <f t="shared" si="6"/>
        <v>21961.5</v>
      </c>
      <c r="L20" s="82" t="s">
        <v>98</v>
      </c>
      <c r="M20" s="82" t="s">
        <v>29</v>
      </c>
    </row>
    <row r="21" spans="1:13" ht="60" customHeight="1">
      <c r="A21" s="86"/>
      <c r="B21" s="89"/>
      <c r="C21" s="86"/>
      <c r="D21" s="22" t="s">
        <v>11</v>
      </c>
      <c r="E21" s="4">
        <v>16930</v>
      </c>
      <c r="F21" s="4">
        <f>G21+H21+I21+J21+K21</f>
        <v>99782.044389999995</v>
      </c>
      <c r="G21" s="4">
        <v>14835.6</v>
      </c>
      <c r="H21" s="4">
        <v>18346.402999999998</v>
      </c>
      <c r="I21" s="4">
        <v>22677.041389999999</v>
      </c>
      <c r="J21" s="4">
        <v>21961.5</v>
      </c>
      <c r="K21" s="4">
        <v>21961.5</v>
      </c>
      <c r="L21" s="83"/>
      <c r="M21" s="83"/>
    </row>
    <row r="22" spans="1:13" ht="28.5" customHeight="1">
      <c r="A22" s="87"/>
      <c r="B22" s="90"/>
      <c r="C22" s="87"/>
      <c r="D22" s="22" t="s">
        <v>68</v>
      </c>
      <c r="E22" s="4">
        <v>15199.17</v>
      </c>
      <c r="F22" s="4">
        <f>G22+H22+I22+J22+K22</f>
        <v>46036.966310000003</v>
      </c>
      <c r="G22" s="4">
        <f>3250+200+5152.7+5776.04+2000</f>
        <v>16378.740000000002</v>
      </c>
      <c r="H22" s="4">
        <v>13125.3</v>
      </c>
      <c r="I22" s="4">
        <f>16232.92631+300</f>
        <v>16532.926310000003</v>
      </c>
      <c r="J22" s="4">
        <v>0</v>
      </c>
      <c r="K22" s="4">
        <v>0</v>
      </c>
      <c r="L22" s="84"/>
      <c r="M22" s="84"/>
    </row>
    <row r="23" spans="1:13" ht="16.5" customHeight="1">
      <c r="A23" s="98" t="s">
        <v>60</v>
      </c>
      <c r="B23" s="103" t="s">
        <v>99</v>
      </c>
      <c r="C23" s="99" t="s">
        <v>53</v>
      </c>
      <c r="D23" s="21" t="s">
        <v>8</v>
      </c>
      <c r="E23" s="4" t="s">
        <v>57</v>
      </c>
      <c r="F23" s="4">
        <f t="shared" ref="F23:K23" si="7">F24+F26+F25</f>
        <v>395519.03102999995</v>
      </c>
      <c r="G23" s="4">
        <f t="shared" si="7"/>
        <v>138797.43799999999</v>
      </c>
      <c r="H23" s="24">
        <f t="shared" si="7"/>
        <v>79799.44</v>
      </c>
      <c r="I23" s="24">
        <f t="shared" si="7"/>
        <v>128606.75302999999</v>
      </c>
      <c r="J23" s="24">
        <f t="shared" si="7"/>
        <v>24157.7</v>
      </c>
      <c r="K23" s="4">
        <f t="shared" si="7"/>
        <v>24157.7</v>
      </c>
      <c r="L23" s="82" t="s">
        <v>98</v>
      </c>
      <c r="M23" s="82" t="s">
        <v>30</v>
      </c>
    </row>
    <row r="24" spans="1:13" ht="58.5" customHeight="1">
      <c r="A24" s="98"/>
      <c r="B24" s="103"/>
      <c r="C24" s="99"/>
      <c r="D24" s="22" t="s">
        <v>11</v>
      </c>
      <c r="E24" s="4" t="s">
        <v>57</v>
      </c>
      <c r="F24" s="4">
        <f t="shared" ref="F24:F32" si="8">G24+H24+I24+J24+K24</f>
        <v>86312.962899999999</v>
      </c>
      <c r="G24" s="4">
        <v>15571.03</v>
      </c>
      <c r="H24" s="23">
        <v>11200</v>
      </c>
      <c r="I24" s="4">
        <f>9930.72656+195.80634+1100</f>
        <v>11226.532899999998</v>
      </c>
      <c r="J24" s="4">
        <v>24157.7</v>
      </c>
      <c r="K24" s="4">
        <v>24157.7</v>
      </c>
      <c r="L24" s="83"/>
      <c r="M24" s="83"/>
    </row>
    <row r="25" spans="1:13" ht="29.25" customHeight="1">
      <c r="A25" s="98"/>
      <c r="B25" s="103"/>
      <c r="C25" s="99"/>
      <c r="D25" s="22" t="s">
        <v>68</v>
      </c>
      <c r="E25" s="4" t="s">
        <v>57</v>
      </c>
      <c r="F25" s="4">
        <f t="shared" si="8"/>
        <v>110193.76813000001</v>
      </c>
      <c r="G25" s="4">
        <f>14531+4200+1377.2+663.88+5675.088+3471.78+256.5+2703.45+6373+1710.21</f>
        <v>40962.108</v>
      </c>
      <c r="H25" s="23">
        <v>46797.440000000002</v>
      </c>
      <c r="I25" s="4">
        <f>1154+2133.5+1381.21193+17356.5082+409</f>
        <v>22434.220130000002</v>
      </c>
      <c r="J25" s="4">
        <v>0</v>
      </c>
      <c r="K25" s="4">
        <v>0</v>
      </c>
      <c r="L25" s="83"/>
      <c r="M25" s="83"/>
    </row>
    <row r="26" spans="1:13" ht="39.75" customHeight="1">
      <c r="A26" s="98"/>
      <c r="B26" s="103"/>
      <c r="C26" s="99"/>
      <c r="D26" s="22" t="s">
        <v>12</v>
      </c>
      <c r="E26" s="4" t="s">
        <v>57</v>
      </c>
      <c r="F26" s="4">
        <f t="shared" si="8"/>
        <v>199012.3</v>
      </c>
      <c r="G26" s="4">
        <f>3802+5306.3+5940+13988+10615+42613</f>
        <v>82264.3</v>
      </c>
      <c r="H26" s="23">
        <v>21802</v>
      </c>
      <c r="I26" s="4">
        <f>21933+4024+13373+29891+7768+17957</f>
        <v>94946</v>
      </c>
      <c r="J26" s="4">
        <v>0</v>
      </c>
      <c r="K26" s="4">
        <v>0</v>
      </c>
      <c r="L26" s="84"/>
      <c r="M26" s="84"/>
    </row>
    <row r="27" spans="1:13" ht="30.75" customHeight="1">
      <c r="A27" s="85" t="s">
        <v>61</v>
      </c>
      <c r="B27" s="88" t="s">
        <v>66</v>
      </c>
      <c r="C27" s="85" t="s">
        <v>53</v>
      </c>
      <c r="D27" s="21" t="s">
        <v>8</v>
      </c>
      <c r="E27" s="4">
        <f>E28</f>
        <v>87.5</v>
      </c>
      <c r="F27" s="4">
        <f t="shared" si="8"/>
        <v>3199.56324</v>
      </c>
      <c r="G27" s="24">
        <f>G28+G29</f>
        <v>294.99</v>
      </c>
      <c r="H27" s="24">
        <f>H28+H29</f>
        <v>0</v>
      </c>
      <c r="I27" s="24">
        <f t="shared" ref="I27:K27" si="9">I28+I29</f>
        <v>1904.5732399999999</v>
      </c>
      <c r="J27" s="24">
        <f t="shared" si="9"/>
        <v>500</v>
      </c>
      <c r="K27" s="24">
        <f t="shared" si="9"/>
        <v>500</v>
      </c>
      <c r="L27" s="82" t="s">
        <v>98</v>
      </c>
      <c r="M27" s="82" t="s">
        <v>32</v>
      </c>
    </row>
    <row r="28" spans="1:13" ht="114" customHeight="1">
      <c r="A28" s="86"/>
      <c r="B28" s="89"/>
      <c r="C28" s="86"/>
      <c r="D28" s="22" t="s">
        <v>11</v>
      </c>
      <c r="E28" s="4">
        <v>87.5</v>
      </c>
      <c r="F28" s="4">
        <f t="shared" si="8"/>
        <v>1715.0628899999999</v>
      </c>
      <c r="G28" s="24">
        <f>199.99+95</f>
        <v>294.99</v>
      </c>
      <c r="H28" s="24">
        <v>0</v>
      </c>
      <c r="I28" s="24">
        <v>420.07288999999997</v>
      </c>
      <c r="J28" s="24">
        <v>500</v>
      </c>
      <c r="K28" s="24">
        <v>500</v>
      </c>
      <c r="L28" s="83"/>
      <c r="M28" s="83"/>
    </row>
    <row r="29" spans="1:13" ht="45.75" customHeight="1">
      <c r="A29" s="87"/>
      <c r="B29" s="90"/>
      <c r="C29" s="87"/>
      <c r="D29" s="40" t="s">
        <v>68</v>
      </c>
      <c r="E29" s="4">
        <v>0</v>
      </c>
      <c r="F29" s="4">
        <f>G29+H29+I29+J29+K29</f>
        <v>1484.50035</v>
      </c>
      <c r="G29" s="4">
        <v>0</v>
      </c>
      <c r="H29" s="24">
        <v>0</v>
      </c>
      <c r="I29" s="4">
        <f>399.43574+100+328.5884+551.47621+105</f>
        <v>1484.50035</v>
      </c>
      <c r="J29" s="4">
        <v>0</v>
      </c>
      <c r="K29" s="4">
        <v>0</v>
      </c>
      <c r="L29" s="84"/>
      <c r="M29" s="84"/>
    </row>
    <row r="30" spans="1:13">
      <c r="A30" s="99" t="s">
        <v>62</v>
      </c>
      <c r="B30" s="104" t="s">
        <v>52</v>
      </c>
      <c r="C30" s="85" t="s">
        <v>53</v>
      </c>
      <c r="D30" s="21" t="s">
        <v>8</v>
      </c>
      <c r="E30" s="4">
        <f>E32</f>
        <v>0</v>
      </c>
      <c r="F30" s="4">
        <f t="shared" si="8"/>
        <v>103758.46566</v>
      </c>
      <c r="G30" s="4">
        <f>G31+G32</f>
        <v>2500</v>
      </c>
      <c r="H30" s="4">
        <f t="shared" ref="H30:K30" si="10">H31+H32</f>
        <v>0</v>
      </c>
      <c r="I30" s="4">
        <f t="shared" si="10"/>
        <v>12461.39788</v>
      </c>
      <c r="J30" s="4">
        <f t="shared" si="10"/>
        <v>18797.067780000001</v>
      </c>
      <c r="K30" s="4">
        <f t="shared" si="10"/>
        <v>70000</v>
      </c>
      <c r="L30" s="82" t="s">
        <v>98</v>
      </c>
      <c r="M30" s="82" t="s">
        <v>54</v>
      </c>
    </row>
    <row r="31" spans="1:13" ht="57">
      <c r="A31" s="99"/>
      <c r="B31" s="105"/>
      <c r="C31" s="86"/>
      <c r="D31" s="22" t="s">
        <v>11</v>
      </c>
      <c r="E31" s="4">
        <v>0</v>
      </c>
      <c r="F31" s="4">
        <f t="shared" si="8"/>
        <v>98058.465660000002</v>
      </c>
      <c r="G31" s="4">
        <v>0</v>
      </c>
      <c r="H31" s="4">
        <v>0</v>
      </c>
      <c r="I31" s="4">
        <f>9245.74367+15.65421</f>
        <v>9261.3978800000004</v>
      </c>
      <c r="J31" s="4">
        <v>18797.067780000001</v>
      </c>
      <c r="K31" s="4">
        <v>70000</v>
      </c>
      <c r="L31" s="83"/>
      <c r="M31" s="83"/>
    </row>
    <row r="32" spans="1:13" ht="31.5" customHeight="1">
      <c r="A32" s="85"/>
      <c r="B32" s="105"/>
      <c r="C32" s="86"/>
      <c r="D32" s="22" t="s">
        <v>68</v>
      </c>
      <c r="E32" s="4">
        <v>0</v>
      </c>
      <c r="F32" s="4">
        <f t="shared" si="8"/>
        <v>5700</v>
      </c>
      <c r="G32" s="4">
        <v>2500</v>
      </c>
      <c r="H32" s="4">
        <v>0</v>
      </c>
      <c r="I32" s="4">
        <v>3200</v>
      </c>
      <c r="J32" s="4">
        <v>0</v>
      </c>
      <c r="K32" s="4">
        <v>0</v>
      </c>
      <c r="L32" s="84"/>
      <c r="M32" s="84"/>
    </row>
    <row r="33" spans="1:13" ht="33" customHeight="1">
      <c r="A33" s="99" t="s">
        <v>119</v>
      </c>
      <c r="B33" s="88" t="s">
        <v>120</v>
      </c>
      <c r="C33" s="99" t="s">
        <v>118</v>
      </c>
      <c r="D33" s="21" t="s">
        <v>8</v>
      </c>
      <c r="E33" s="4">
        <f>E34+E35</f>
        <v>0</v>
      </c>
      <c r="F33" s="4">
        <f>F34+F35</f>
        <v>7003</v>
      </c>
      <c r="G33" s="4">
        <f t="shared" ref="G33:K33" si="11">G34+G35</f>
        <v>0</v>
      </c>
      <c r="H33" s="4">
        <f t="shared" si="11"/>
        <v>0</v>
      </c>
      <c r="I33" s="4">
        <f t="shared" si="11"/>
        <v>7003</v>
      </c>
      <c r="J33" s="4">
        <f t="shared" si="11"/>
        <v>0</v>
      </c>
      <c r="K33" s="4">
        <f t="shared" si="11"/>
        <v>0</v>
      </c>
      <c r="L33" s="82" t="s">
        <v>98</v>
      </c>
      <c r="M33" s="82" t="s">
        <v>29</v>
      </c>
    </row>
    <row r="34" spans="1:13" ht="66.75" customHeight="1">
      <c r="A34" s="99"/>
      <c r="B34" s="89"/>
      <c r="C34" s="99"/>
      <c r="D34" s="67" t="s">
        <v>11</v>
      </c>
      <c r="E34" s="4">
        <v>0</v>
      </c>
      <c r="F34" s="4">
        <f>G34+H34+I34+J34+K34</f>
        <v>72</v>
      </c>
      <c r="G34" s="4">
        <v>0</v>
      </c>
      <c r="H34" s="4">
        <v>0</v>
      </c>
      <c r="I34" s="4">
        <v>72</v>
      </c>
      <c r="J34" s="4">
        <v>0</v>
      </c>
      <c r="K34" s="4">
        <v>0</v>
      </c>
      <c r="L34" s="83"/>
      <c r="M34" s="83"/>
    </row>
    <row r="35" spans="1:13" ht="46.5" customHeight="1">
      <c r="A35" s="99"/>
      <c r="B35" s="90"/>
      <c r="C35" s="99"/>
      <c r="D35" s="67" t="s">
        <v>12</v>
      </c>
      <c r="E35" s="4">
        <v>0</v>
      </c>
      <c r="F35" s="4">
        <f>G35+H35+I35+J35+K35</f>
        <v>6931</v>
      </c>
      <c r="G35" s="4">
        <v>0</v>
      </c>
      <c r="H35" s="4">
        <v>0</v>
      </c>
      <c r="I35" s="4">
        <v>6931</v>
      </c>
      <c r="J35" s="4">
        <v>0</v>
      </c>
      <c r="K35" s="4">
        <v>0</v>
      </c>
      <c r="L35" s="84"/>
      <c r="M35" s="84"/>
    </row>
    <row r="36" spans="1:13" ht="30.75" customHeight="1">
      <c r="A36" s="98" t="s">
        <v>28</v>
      </c>
      <c r="B36" s="103" t="s">
        <v>56</v>
      </c>
      <c r="C36" s="99" t="s">
        <v>53</v>
      </c>
      <c r="D36" s="45" t="s">
        <v>8</v>
      </c>
      <c r="E36" s="19">
        <f t="shared" ref="E36:K36" si="12">E37</f>
        <v>8419</v>
      </c>
      <c r="F36" s="19">
        <f t="shared" si="12"/>
        <v>8877.9706299999998</v>
      </c>
      <c r="G36" s="19">
        <f t="shared" si="12"/>
        <v>7847.6500000000005</v>
      </c>
      <c r="H36" s="19">
        <f t="shared" si="12"/>
        <v>1030.3206299999999</v>
      </c>
      <c r="I36" s="19">
        <f t="shared" si="12"/>
        <v>0</v>
      </c>
      <c r="J36" s="19">
        <f t="shared" si="12"/>
        <v>0</v>
      </c>
      <c r="K36" s="19">
        <f t="shared" si="12"/>
        <v>0</v>
      </c>
      <c r="L36" s="82" t="s">
        <v>106</v>
      </c>
      <c r="M36" s="92"/>
    </row>
    <row r="37" spans="1:13" ht="86.25" customHeight="1">
      <c r="A37" s="98"/>
      <c r="B37" s="103"/>
      <c r="C37" s="99"/>
      <c r="D37" s="46" t="s">
        <v>11</v>
      </c>
      <c r="E37" s="4">
        <f>E39</f>
        <v>8419</v>
      </c>
      <c r="F37" s="4">
        <f>G37+H37+I37+J37+K37</f>
        <v>8877.9706299999998</v>
      </c>
      <c r="G37" s="4">
        <f>G39</f>
        <v>7847.6500000000005</v>
      </c>
      <c r="H37" s="4">
        <f>H39</f>
        <v>1030.3206299999999</v>
      </c>
      <c r="I37" s="4">
        <f>I39</f>
        <v>0</v>
      </c>
      <c r="J37" s="4">
        <f>J39</f>
        <v>0</v>
      </c>
      <c r="K37" s="4">
        <f>K39</f>
        <v>0</v>
      </c>
      <c r="L37" s="84"/>
      <c r="M37" s="94"/>
    </row>
    <row r="38" spans="1:13" ht="16.5" customHeight="1">
      <c r="A38" s="98" t="s">
        <v>63</v>
      </c>
      <c r="B38" s="103" t="s">
        <v>105</v>
      </c>
      <c r="C38" s="99" t="s">
        <v>53</v>
      </c>
      <c r="D38" s="21" t="s">
        <v>8</v>
      </c>
      <c r="E38" s="4">
        <f t="shared" ref="E38:K38" si="13">E39</f>
        <v>8419</v>
      </c>
      <c r="F38" s="4">
        <f t="shared" si="13"/>
        <v>8877.9706299999998</v>
      </c>
      <c r="G38" s="4">
        <f t="shared" si="13"/>
        <v>7847.6500000000005</v>
      </c>
      <c r="H38" s="4">
        <f t="shared" si="13"/>
        <v>1030.3206299999999</v>
      </c>
      <c r="I38" s="4">
        <f t="shared" si="13"/>
        <v>0</v>
      </c>
      <c r="J38" s="4">
        <f t="shared" si="13"/>
        <v>0</v>
      </c>
      <c r="K38" s="4">
        <f t="shared" si="13"/>
        <v>0</v>
      </c>
      <c r="L38" s="82" t="s">
        <v>106</v>
      </c>
      <c r="M38" s="82" t="s">
        <v>31</v>
      </c>
    </row>
    <row r="39" spans="1:13" ht="60.75" customHeight="1">
      <c r="A39" s="98"/>
      <c r="B39" s="103"/>
      <c r="C39" s="99"/>
      <c r="D39" s="46" t="s">
        <v>11</v>
      </c>
      <c r="E39" s="4">
        <v>8419</v>
      </c>
      <c r="F39" s="4">
        <f>G39+H39+I39+J39+K39</f>
        <v>8877.9706299999998</v>
      </c>
      <c r="G39" s="4">
        <f>5340.58+656.62+1811.15+39.3</f>
        <v>7847.6500000000005</v>
      </c>
      <c r="H39" s="4">
        <v>1030.3206299999999</v>
      </c>
      <c r="I39" s="62">
        <v>0</v>
      </c>
      <c r="J39" s="62">
        <v>0</v>
      </c>
      <c r="K39" s="4">
        <v>0</v>
      </c>
      <c r="L39" s="84"/>
      <c r="M39" s="84"/>
    </row>
    <row r="41" spans="1:13">
      <c r="A41" s="106" t="s">
        <v>58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</row>
  </sheetData>
  <mergeCells count="59">
    <mergeCell ref="F1:M2"/>
    <mergeCell ref="A8:B11"/>
    <mergeCell ref="C8:C11"/>
    <mergeCell ref="L5:L6"/>
    <mergeCell ref="M5:M6"/>
    <mergeCell ref="A3:M4"/>
    <mergeCell ref="E5:E6"/>
    <mergeCell ref="G5:K5"/>
    <mergeCell ref="A5:A6"/>
    <mergeCell ref="B5:B6"/>
    <mergeCell ref="C5:C6"/>
    <mergeCell ref="D5:D6"/>
    <mergeCell ref="F5:F6"/>
    <mergeCell ref="A41:M41"/>
    <mergeCell ref="L16:L19"/>
    <mergeCell ref="M16:M19"/>
    <mergeCell ref="L23:L26"/>
    <mergeCell ref="C30:C32"/>
    <mergeCell ref="A23:A26"/>
    <mergeCell ref="B23:B26"/>
    <mergeCell ref="C23:C26"/>
    <mergeCell ref="L30:L32"/>
    <mergeCell ref="A38:A39"/>
    <mergeCell ref="B38:B39"/>
    <mergeCell ref="C38:C39"/>
    <mergeCell ref="M23:M26"/>
    <mergeCell ref="M36:M37"/>
    <mergeCell ref="M38:M39"/>
    <mergeCell ref="B36:B37"/>
    <mergeCell ref="L38:L39"/>
    <mergeCell ref="A36:A37"/>
    <mergeCell ref="C36:C37"/>
    <mergeCell ref="M30:M32"/>
    <mergeCell ref="A30:A32"/>
    <mergeCell ref="B30:B32"/>
    <mergeCell ref="L36:L37"/>
    <mergeCell ref="A33:A35"/>
    <mergeCell ref="B33:B35"/>
    <mergeCell ref="C33:C35"/>
    <mergeCell ref="L33:L35"/>
    <mergeCell ref="M33:M35"/>
    <mergeCell ref="A12:A15"/>
    <mergeCell ref="B20:B22"/>
    <mergeCell ref="A20:A22"/>
    <mergeCell ref="C20:C22"/>
    <mergeCell ref="M8:M15"/>
    <mergeCell ref="L8:L15"/>
    <mergeCell ref="B12:B15"/>
    <mergeCell ref="A16:A19"/>
    <mergeCell ref="C16:C19"/>
    <mergeCell ref="C12:C15"/>
    <mergeCell ref="B16:B19"/>
    <mergeCell ref="L20:L22"/>
    <mergeCell ref="M20:M22"/>
    <mergeCell ref="M27:M29"/>
    <mergeCell ref="A27:A29"/>
    <mergeCell ref="B27:B29"/>
    <mergeCell ref="C27:C29"/>
    <mergeCell ref="L27:L29"/>
  </mergeCells>
  <pageMargins left="0.5" right="0.19685039370078741" top="0.27" bottom="0.26" header="0.23622047244094491" footer="0.2"/>
  <pageSetup paperSize="9" scale="78" fitToWidth="0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8"/>
  <sheetViews>
    <sheetView zoomScale="80" zoomScaleNormal="80" workbookViewId="0">
      <selection activeCell="B12" sqref="B12"/>
    </sheetView>
  </sheetViews>
  <sheetFormatPr defaultRowHeight="15"/>
  <cols>
    <col min="1" max="1" width="5.140625" customWidth="1"/>
    <col min="2" max="2" width="55.28515625" customWidth="1"/>
    <col min="3" max="3" width="17.85546875" style="3" customWidth="1"/>
    <col min="4" max="4" width="12.42578125" customWidth="1"/>
    <col min="5" max="5" width="17.7109375" customWidth="1"/>
    <col min="6" max="6" width="8.42578125" customWidth="1"/>
    <col min="7" max="9" width="9" customWidth="1"/>
    <col min="10" max="10" width="8.42578125" customWidth="1"/>
    <col min="11" max="11" width="16.7109375" customWidth="1"/>
  </cols>
  <sheetData>
    <row r="1" spans="1:11" ht="15" customHeight="1">
      <c r="A1" s="5"/>
      <c r="B1" s="5"/>
      <c r="C1" s="5"/>
      <c r="D1" s="76" t="s">
        <v>83</v>
      </c>
      <c r="E1" s="76"/>
      <c r="F1" s="76"/>
      <c r="G1" s="76"/>
      <c r="H1" s="76"/>
      <c r="I1" s="76"/>
      <c r="J1" s="76"/>
      <c r="K1" s="76"/>
    </row>
    <row r="2" spans="1:11" ht="11.25" customHeight="1">
      <c r="A2" s="5"/>
      <c r="B2" s="5"/>
      <c r="C2" s="5"/>
      <c r="D2" s="76"/>
      <c r="E2" s="76"/>
      <c r="F2" s="76"/>
      <c r="G2" s="76"/>
      <c r="H2" s="76"/>
      <c r="I2" s="76"/>
      <c r="J2" s="76"/>
      <c r="K2" s="76"/>
    </row>
    <row r="3" spans="1:11" ht="15" customHeight="1">
      <c r="A3" s="117" t="s">
        <v>79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1" ht="15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</row>
    <row r="5" spans="1:11" ht="45" customHeight="1">
      <c r="A5" s="115" t="s">
        <v>33</v>
      </c>
      <c r="B5" s="115" t="s">
        <v>70</v>
      </c>
      <c r="C5" s="115" t="s">
        <v>71</v>
      </c>
      <c r="D5" s="115" t="s">
        <v>34</v>
      </c>
      <c r="E5" s="115" t="s">
        <v>35</v>
      </c>
      <c r="F5" s="115" t="s">
        <v>36</v>
      </c>
      <c r="G5" s="115"/>
      <c r="H5" s="115"/>
      <c r="I5" s="115"/>
      <c r="J5" s="115"/>
      <c r="K5" s="115" t="s">
        <v>72</v>
      </c>
    </row>
    <row r="6" spans="1:11" ht="41.25" customHeight="1">
      <c r="A6" s="115"/>
      <c r="B6" s="115"/>
      <c r="C6" s="115"/>
      <c r="D6" s="115"/>
      <c r="E6" s="115"/>
      <c r="F6" s="10" t="s">
        <v>2</v>
      </c>
      <c r="G6" s="10" t="s">
        <v>3</v>
      </c>
      <c r="H6" s="10" t="s">
        <v>49</v>
      </c>
      <c r="I6" s="10" t="s">
        <v>50</v>
      </c>
      <c r="J6" s="10" t="s">
        <v>51</v>
      </c>
      <c r="K6" s="115"/>
    </row>
    <row r="7" spans="1:1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</row>
    <row r="8" spans="1:11" s="3" customFormat="1">
      <c r="A8" s="118" t="s">
        <v>80</v>
      </c>
      <c r="B8" s="119"/>
      <c r="C8" s="119"/>
      <c r="D8" s="119"/>
      <c r="E8" s="119"/>
      <c r="F8" s="119"/>
      <c r="G8" s="119"/>
      <c r="H8" s="119"/>
      <c r="I8" s="119"/>
      <c r="J8" s="119"/>
      <c r="K8" s="120"/>
    </row>
    <row r="9" spans="1:11" s="3" customFormat="1" ht="21" customHeight="1">
      <c r="A9" s="29" t="s">
        <v>25</v>
      </c>
      <c r="B9" s="116" t="s">
        <v>81</v>
      </c>
      <c r="C9" s="116"/>
      <c r="D9" s="116"/>
      <c r="E9" s="116"/>
      <c r="F9" s="116"/>
      <c r="G9" s="116"/>
      <c r="H9" s="116"/>
      <c r="I9" s="116"/>
      <c r="J9" s="116"/>
      <c r="K9" s="116"/>
    </row>
    <row r="10" spans="1:11" s="3" customFormat="1" ht="224.25" customHeight="1">
      <c r="A10" s="54" t="s">
        <v>84</v>
      </c>
      <c r="B10" s="50" t="s">
        <v>111</v>
      </c>
      <c r="C10" s="51" t="s">
        <v>103</v>
      </c>
      <c r="D10" s="51" t="s">
        <v>14</v>
      </c>
      <c r="E10" s="31" t="s">
        <v>69</v>
      </c>
      <c r="F10" s="32" t="s">
        <v>69</v>
      </c>
      <c r="G10" s="31" t="s">
        <v>69</v>
      </c>
      <c r="H10" s="31" t="s">
        <v>69</v>
      </c>
      <c r="I10" s="31" t="s">
        <v>69</v>
      </c>
      <c r="J10" s="32" t="s">
        <v>69</v>
      </c>
      <c r="K10" s="52">
        <v>1</v>
      </c>
    </row>
    <row r="11" spans="1:11" ht="42.75">
      <c r="A11" s="54" t="s">
        <v>85</v>
      </c>
      <c r="B11" s="48" t="s">
        <v>126</v>
      </c>
      <c r="C11" s="51" t="s">
        <v>103</v>
      </c>
      <c r="D11" s="7" t="s">
        <v>113</v>
      </c>
      <c r="E11" s="30">
        <v>12.6</v>
      </c>
      <c r="F11" s="63" t="s">
        <v>115</v>
      </c>
      <c r="G11" s="63" t="s">
        <v>116</v>
      </c>
      <c r="H11" s="63" t="s">
        <v>114</v>
      </c>
      <c r="I11" s="63" t="s">
        <v>117</v>
      </c>
      <c r="J11" s="63" t="s">
        <v>117</v>
      </c>
      <c r="K11" s="52">
        <v>1</v>
      </c>
    </row>
    <row r="12" spans="1:11" ht="42.75">
      <c r="A12" s="54" t="s">
        <v>86</v>
      </c>
      <c r="B12" s="48" t="s">
        <v>125</v>
      </c>
      <c r="C12" s="51" t="s">
        <v>103</v>
      </c>
      <c r="D12" s="31" t="s">
        <v>112</v>
      </c>
      <c r="E12" s="30" t="s">
        <v>69</v>
      </c>
      <c r="F12" s="64">
        <v>12400</v>
      </c>
      <c r="G12" s="64" t="s">
        <v>69</v>
      </c>
      <c r="H12" s="64">
        <v>1552</v>
      </c>
      <c r="I12" s="64">
        <v>1552</v>
      </c>
      <c r="J12" s="64">
        <v>1553</v>
      </c>
      <c r="K12" s="52">
        <v>1</v>
      </c>
    </row>
    <row r="13" spans="1:11" s="3" customFormat="1" ht="42.75">
      <c r="A13" s="54" t="s">
        <v>87</v>
      </c>
      <c r="B13" s="48" t="s">
        <v>121</v>
      </c>
      <c r="C13" s="51" t="s">
        <v>103</v>
      </c>
      <c r="D13" s="31" t="s">
        <v>122</v>
      </c>
      <c r="E13" s="31" t="s">
        <v>69</v>
      </c>
      <c r="F13" s="32" t="s">
        <v>69</v>
      </c>
      <c r="G13" s="32" t="s">
        <v>123</v>
      </c>
      <c r="H13" s="32">
        <v>0</v>
      </c>
      <c r="I13" s="32">
        <v>0</v>
      </c>
      <c r="J13" s="32">
        <v>0</v>
      </c>
      <c r="K13" s="52">
        <v>1</v>
      </c>
    </row>
    <row r="14" spans="1:11">
      <c r="A14" s="65" t="s">
        <v>93</v>
      </c>
      <c r="B14" s="112" t="s">
        <v>94</v>
      </c>
      <c r="C14" s="113"/>
      <c r="D14" s="113"/>
      <c r="E14" s="113"/>
      <c r="F14" s="113"/>
      <c r="G14" s="113"/>
      <c r="H14" s="113"/>
      <c r="I14" s="113"/>
      <c r="J14" s="113"/>
      <c r="K14" s="114"/>
    </row>
    <row r="15" spans="1:11" ht="43.5">
      <c r="A15" s="55" t="s">
        <v>96</v>
      </c>
      <c r="B15" s="28" t="s">
        <v>92</v>
      </c>
      <c r="C15" s="53" t="s">
        <v>104</v>
      </c>
      <c r="D15" s="30" t="s">
        <v>95</v>
      </c>
      <c r="E15" s="31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3">
        <v>2</v>
      </c>
    </row>
    <row r="20" spans="5:6" ht="21">
      <c r="E20" s="57"/>
      <c r="F20" s="58"/>
    </row>
    <row r="21" spans="5:6" ht="21">
      <c r="E21" s="57"/>
      <c r="F21" s="58"/>
    </row>
    <row r="22" spans="5:6" ht="21">
      <c r="E22" s="57"/>
      <c r="F22" s="58"/>
    </row>
    <row r="23" spans="5:6" ht="21">
      <c r="E23" s="57"/>
      <c r="F23" s="58"/>
    </row>
    <row r="24" spans="5:6" ht="21">
      <c r="E24" s="57"/>
      <c r="F24" s="58"/>
    </row>
    <row r="25" spans="5:6" ht="21">
      <c r="E25" s="59"/>
      <c r="F25" s="58"/>
    </row>
    <row r="26" spans="5:6" ht="20.25">
      <c r="E26" s="60"/>
      <c r="F26" s="58"/>
    </row>
    <row r="27" spans="5:6">
      <c r="E27" s="58"/>
      <c r="F27" s="58"/>
    </row>
    <row r="28" spans="5:6" ht="18.75">
      <c r="E28" s="61"/>
      <c r="F28" s="61"/>
    </row>
  </sheetData>
  <mergeCells count="12">
    <mergeCell ref="B14:K14"/>
    <mergeCell ref="D1:K2"/>
    <mergeCell ref="K5:K6"/>
    <mergeCell ref="B9:K9"/>
    <mergeCell ref="A3:K4"/>
    <mergeCell ref="A5:A6"/>
    <mergeCell ref="B5:B6"/>
    <mergeCell ref="D5:D6"/>
    <mergeCell ref="E5:E6"/>
    <mergeCell ref="F5:J5"/>
    <mergeCell ref="C5:C6"/>
    <mergeCell ref="A8:K8"/>
  </mergeCells>
  <pageMargins left="0.2" right="0.2" top="0.27559055118110237" bottom="0.27559055118110237" header="0.19685039370078741" footer="0.19685039370078741"/>
  <pageSetup paperSize="9" scale="8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zoomScale="80" zoomScaleNormal="80" workbookViewId="0">
      <selection activeCell="B9" sqref="B9"/>
    </sheetView>
  </sheetViews>
  <sheetFormatPr defaultRowHeight="15"/>
  <cols>
    <col min="1" max="1" width="3.85546875" customWidth="1"/>
    <col min="2" max="2" width="43.140625" customWidth="1"/>
    <col min="3" max="3" width="12.28515625" customWidth="1"/>
    <col min="4" max="4" width="60.5703125" customWidth="1"/>
    <col min="5" max="5" width="17.5703125" customWidth="1"/>
  </cols>
  <sheetData>
    <row r="1" spans="1:5">
      <c r="A1" s="3"/>
      <c r="B1" s="3"/>
      <c r="C1" s="76" t="s">
        <v>82</v>
      </c>
      <c r="D1" s="77"/>
      <c r="E1" s="77"/>
    </row>
    <row r="2" spans="1:5" ht="5.25" customHeight="1">
      <c r="A2" s="3"/>
      <c r="B2" s="3"/>
      <c r="C2" s="77"/>
      <c r="D2" s="77"/>
      <c r="E2" s="77"/>
    </row>
    <row r="3" spans="1:5">
      <c r="A3" s="121" t="s">
        <v>89</v>
      </c>
      <c r="B3" s="121"/>
      <c r="C3" s="121"/>
      <c r="D3" s="121"/>
      <c r="E3" s="121"/>
    </row>
    <row r="4" spans="1:5">
      <c r="A4" s="122"/>
      <c r="B4" s="122"/>
      <c r="C4" s="122"/>
      <c r="D4" s="122"/>
      <c r="E4" s="122"/>
    </row>
    <row r="5" spans="1:5" ht="45">
      <c r="A5" s="8" t="s">
        <v>37</v>
      </c>
      <c r="B5" s="8" t="s">
        <v>38</v>
      </c>
      <c r="C5" s="8" t="s">
        <v>13</v>
      </c>
      <c r="D5" s="8" t="s">
        <v>39</v>
      </c>
      <c r="E5" s="8" t="s">
        <v>40</v>
      </c>
    </row>
    <row r="6" spans="1:5">
      <c r="A6" s="8">
        <v>1</v>
      </c>
      <c r="B6" s="8">
        <v>2</v>
      </c>
      <c r="C6" s="8">
        <v>3</v>
      </c>
      <c r="D6" s="8">
        <v>4</v>
      </c>
      <c r="E6" s="8">
        <v>5</v>
      </c>
    </row>
    <row r="7" spans="1:5" s="3" customFormat="1" ht="75" customHeight="1">
      <c r="A7" s="15">
        <v>1</v>
      </c>
      <c r="B7" s="50" t="s">
        <v>111</v>
      </c>
      <c r="C7" s="49" t="s">
        <v>14</v>
      </c>
      <c r="D7" s="39" t="s">
        <v>75</v>
      </c>
      <c r="E7" s="44" t="s">
        <v>41</v>
      </c>
    </row>
    <row r="8" spans="1:5" s="3" customFormat="1" ht="128.25">
      <c r="A8" s="15">
        <v>2</v>
      </c>
      <c r="B8" s="48" t="s">
        <v>126</v>
      </c>
      <c r="C8" s="7" t="s">
        <v>113</v>
      </c>
      <c r="D8" s="6" t="s">
        <v>42</v>
      </c>
      <c r="E8" s="44" t="s">
        <v>41</v>
      </c>
    </row>
    <row r="9" spans="1:5" ht="59.25" customHeight="1">
      <c r="A9" s="38">
        <v>3</v>
      </c>
      <c r="B9" s="48" t="s">
        <v>125</v>
      </c>
      <c r="C9" s="66" t="s">
        <v>112</v>
      </c>
      <c r="D9" s="11" t="s">
        <v>74</v>
      </c>
      <c r="E9" s="44" t="s">
        <v>41</v>
      </c>
    </row>
    <row r="10" spans="1:5" s="3" customFormat="1" ht="28.5">
      <c r="A10" s="9">
        <v>4</v>
      </c>
      <c r="B10" s="48" t="s">
        <v>121</v>
      </c>
      <c r="C10" s="70" t="s">
        <v>122</v>
      </c>
      <c r="D10" s="11" t="s">
        <v>124</v>
      </c>
      <c r="E10" s="44" t="s">
        <v>41</v>
      </c>
    </row>
    <row r="11" spans="1:5" ht="42.75">
      <c r="A11" s="38">
        <v>5</v>
      </c>
      <c r="B11" s="28" t="s">
        <v>92</v>
      </c>
      <c r="C11" s="43" t="s">
        <v>95</v>
      </c>
      <c r="D11" s="11" t="s">
        <v>97</v>
      </c>
      <c r="E11" s="44" t="s">
        <v>41</v>
      </c>
    </row>
  </sheetData>
  <mergeCells count="2">
    <mergeCell ref="C1:E2"/>
    <mergeCell ref="A3:E4"/>
  </mergeCells>
  <pageMargins left="0.19685039370078741" right="0.23622047244094491" top="0.27559055118110237" bottom="0.23622047244094491" header="0.19685039370078741" footer="0.19685039370078741"/>
  <pageSetup paperSize="9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1"/>
  <sheetViews>
    <sheetView topLeftCell="A7" zoomScale="90" zoomScaleNormal="90" workbookViewId="0">
      <selection activeCell="M15" sqref="M15:M16"/>
    </sheetView>
  </sheetViews>
  <sheetFormatPr defaultRowHeight="15"/>
  <cols>
    <col min="1" max="1" width="32" style="3" customWidth="1"/>
    <col min="2" max="2" width="20.85546875" style="3" customWidth="1"/>
    <col min="3" max="4" width="8.7109375" style="3" customWidth="1"/>
    <col min="5" max="7" width="9.140625" style="3" customWidth="1"/>
    <col min="8" max="8" width="14.85546875" style="3" customWidth="1"/>
    <col min="9" max="9" width="8.7109375" style="3" customWidth="1"/>
    <col min="10" max="10" width="9.85546875" style="3" customWidth="1"/>
    <col min="11" max="11" width="8.85546875" style="3" customWidth="1"/>
    <col min="12" max="12" width="11.28515625" style="3" customWidth="1"/>
    <col min="13" max="13" width="24.85546875" style="3" customWidth="1"/>
    <col min="14" max="16384" width="9.140625" style="3"/>
  </cols>
  <sheetData>
    <row r="1" spans="1:13">
      <c r="G1" s="76" t="s">
        <v>109</v>
      </c>
      <c r="H1" s="77"/>
      <c r="I1" s="77"/>
      <c r="J1" s="77"/>
      <c r="K1" s="77"/>
      <c r="L1" s="77"/>
      <c r="M1" s="77"/>
    </row>
    <row r="2" spans="1:13" ht="4.5" customHeight="1">
      <c r="G2" s="77"/>
      <c r="H2" s="77"/>
      <c r="I2" s="77"/>
      <c r="J2" s="77"/>
      <c r="K2" s="77"/>
      <c r="L2" s="77"/>
      <c r="M2" s="77"/>
    </row>
    <row r="3" spans="1:13" ht="12" customHeight="1">
      <c r="A3" s="160" t="s">
        <v>91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ht="36.75" customHeight="1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ht="45" customHeight="1">
      <c r="A5" s="115" t="s">
        <v>43</v>
      </c>
      <c r="B5" s="115" t="s">
        <v>7</v>
      </c>
      <c r="C5" s="115" t="s">
        <v>44</v>
      </c>
      <c r="D5" s="115"/>
      <c r="E5" s="115"/>
      <c r="F5" s="115"/>
      <c r="G5" s="115"/>
      <c r="H5" s="115" t="s">
        <v>45</v>
      </c>
      <c r="I5" s="115"/>
      <c r="J5" s="115"/>
      <c r="K5" s="115"/>
      <c r="L5" s="115"/>
      <c r="M5" s="150" t="s">
        <v>46</v>
      </c>
    </row>
    <row r="6" spans="1:13" ht="18" customHeight="1">
      <c r="A6" s="115"/>
      <c r="B6" s="115"/>
      <c r="C6" s="25">
        <v>2017</v>
      </c>
      <c r="D6" s="25">
        <v>2018</v>
      </c>
      <c r="E6" s="25">
        <v>2019</v>
      </c>
      <c r="F6" s="25">
        <v>2020</v>
      </c>
      <c r="G6" s="25">
        <v>2021</v>
      </c>
      <c r="H6" s="25">
        <v>2017</v>
      </c>
      <c r="I6" s="25">
        <v>2018</v>
      </c>
      <c r="J6" s="25">
        <v>2019</v>
      </c>
      <c r="K6" s="25">
        <v>2020</v>
      </c>
      <c r="L6" s="25">
        <v>2021</v>
      </c>
      <c r="M6" s="151"/>
    </row>
    <row r="7" spans="1:13" ht="59.25" customHeight="1">
      <c r="A7" s="147" t="s">
        <v>48</v>
      </c>
      <c r="B7" s="26" t="s">
        <v>11</v>
      </c>
      <c r="C7" s="138"/>
      <c r="D7" s="139"/>
      <c r="E7" s="139"/>
      <c r="F7" s="139"/>
      <c r="G7" s="140"/>
      <c r="H7" s="56">
        <f>'мероприятия подпрограммы 1'!G9</f>
        <v>38549.270000000004</v>
      </c>
      <c r="I7" s="56">
        <f>'мероприятия подпрограммы 1'!H9</f>
        <v>30576.723629999997</v>
      </c>
      <c r="J7" s="56">
        <f>'мероприятия подпрограммы 1'!I9</f>
        <v>43657.045060000004</v>
      </c>
      <c r="K7" s="56">
        <f>'мероприятия подпрограммы 1'!J9</f>
        <v>65416.267779999995</v>
      </c>
      <c r="L7" s="56">
        <f>'мероприятия подпрограммы 1'!K9</f>
        <v>116619.2</v>
      </c>
      <c r="M7" s="134">
        <v>0</v>
      </c>
    </row>
    <row r="8" spans="1:13" ht="43.5" customHeight="1">
      <c r="A8" s="148"/>
      <c r="B8" s="35" t="s">
        <v>68</v>
      </c>
      <c r="C8" s="141"/>
      <c r="D8" s="142"/>
      <c r="E8" s="142"/>
      <c r="F8" s="142"/>
      <c r="G8" s="143"/>
      <c r="H8" s="56">
        <f>'мероприятия подпрограммы 1'!G10</f>
        <v>59840.847999999998</v>
      </c>
      <c r="I8" s="56">
        <f>'мероприятия подпрограммы 1'!H10</f>
        <v>59922.740000000005</v>
      </c>
      <c r="J8" s="56">
        <f>'мероприятия подпрограммы 1'!I10</f>
        <v>43651.646790000006</v>
      </c>
      <c r="K8" s="56">
        <f>'мероприятия подпрограммы 1'!J10</f>
        <v>0</v>
      </c>
      <c r="L8" s="56">
        <f>'мероприятия подпрограммы 1'!K10</f>
        <v>0</v>
      </c>
      <c r="M8" s="134"/>
    </row>
    <row r="9" spans="1:13" ht="30" customHeight="1">
      <c r="A9" s="149"/>
      <c r="B9" s="26" t="s">
        <v>12</v>
      </c>
      <c r="C9" s="144"/>
      <c r="D9" s="145"/>
      <c r="E9" s="145"/>
      <c r="F9" s="145"/>
      <c r="G9" s="146"/>
      <c r="H9" s="56">
        <f>'мероприятия подпрограммы 1'!G11</f>
        <v>82264.3</v>
      </c>
      <c r="I9" s="56">
        <f>'мероприятия подпрограммы 1'!H11</f>
        <v>21802</v>
      </c>
      <c r="J9" s="56">
        <f>'мероприятия подпрограммы 1'!I11</f>
        <v>101877</v>
      </c>
      <c r="K9" s="56">
        <f>'мероприятия подпрограммы 1'!J11</f>
        <v>0</v>
      </c>
      <c r="L9" s="56">
        <f>'мероприятия подпрограммы 1'!K11</f>
        <v>0</v>
      </c>
      <c r="M9" s="134"/>
    </row>
    <row r="10" spans="1:13" ht="57.75" customHeight="1">
      <c r="A10" s="147" t="s">
        <v>47</v>
      </c>
      <c r="B10" s="36" t="s">
        <v>11</v>
      </c>
      <c r="C10" s="125" t="s">
        <v>64</v>
      </c>
      <c r="D10" s="126"/>
      <c r="E10" s="126"/>
      <c r="F10" s="126"/>
      <c r="G10" s="127"/>
      <c r="H10" s="56">
        <f>'мероприятия подпрограммы 1'!G21</f>
        <v>14835.6</v>
      </c>
      <c r="I10" s="56">
        <f>'мероприятия подпрограммы 1'!H21</f>
        <v>18346.402999999998</v>
      </c>
      <c r="J10" s="56">
        <f>'мероприятия подпрограммы 1'!I21</f>
        <v>22677.041389999999</v>
      </c>
      <c r="K10" s="56">
        <f>'мероприятия подпрограммы 1'!J21</f>
        <v>21961.5</v>
      </c>
      <c r="L10" s="56">
        <f>'мероприятия подпрограммы 1'!K21</f>
        <v>21961.5</v>
      </c>
      <c r="M10" s="27">
        <v>0</v>
      </c>
    </row>
    <row r="11" spans="1:13" ht="46.5" customHeight="1">
      <c r="A11" s="149"/>
      <c r="B11" s="35" t="s">
        <v>68</v>
      </c>
      <c r="C11" s="135"/>
      <c r="D11" s="136"/>
      <c r="E11" s="136"/>
      <c r="F11" s="136"/>
      <c r="G11" s="137"/>
      <c r="H11" s="56">
        <f>'мероприятия подпрограммы 1'!G22</f>
        <v>16378.740000000002</v>
      </c>
      <c r="I11" s="56">
        <f>'мероприятия подпрограммы 1'!H22</f>
        <v>13125.3</v>
      </c>
      <c r="J11" s="56">
        <f>'мероприятия подпрограммы 1'!I22</f>
        <v>16532.926310000003</v>
      </c>
      <c r="K11" s="56">
        <f>'мероприятия подпрограммы 1'!J22</f>
        <v>0</v>
      </c>
      <c r="L11" s="56">
        <f>'мероприятия подпрограммы 1'!K22</f>
        <v>0</v>
      </c>
      <c r="M11" s="37"/>
    </row>
    <row r="12" spans="1:13" ht="59.25" customHeight="1">
      <c r="A12" s="147" t="s">
        <v>100</v>
      </c>
      <c r="B12" s="26" t="s">
        <v>11</v>
      </c>
      <c r="C12" s="135"/>
      <c r="D12" s="136"/>
      <c r="E12" s="136"/>
      <c r="F12" s="136"/>
      <c r="G12" s="137"/>
      <c r="H12" s="56">
        <f>'мероприятия подпрограммы 1'!G24</f>
        <v>15571.03</v>
      </c>
      <c r="I12" s="56">
        <f>'мероприятия подпрограммы 1'!H24</f>
        <v>11200</v>
      </c>
      <c r="J12" s="56">
        <f>'мероприятия подпрограммы 1'!I24</f>
        <v>11226.532899999998</v>
      </c>
      <c r="K12" s="56">
        <f>'мероприятия подпрограммы 1'!J24</f>
        <v>24157.7</v>
      </c>
      <c r="L12" s="56">
        <f>'мероприятия подпрограммы 1'!K24</f>
        <v>24157.7</v>
      </c>
      <c r="M12" s="134">
        <v>0</v>
      </c>
    </row>
    <row r="13" spans="1:13" ht="30.75" customHeight="1">
      <c r="A13" s="148"/>
      <c r="B13" s="35" t="s">
        <v>68</v>
      </c>
      <c r="C13" s="135"/>
      <c r="D13" s="136"/>
      <c r="E13" s="136"/>
      <c r="F13" s="136"/>
      <c r="G13" s="137"/>
      <c r="H13" s="56">
        <f>'мероприятия подпрограммы 1'!G25</f>
        <v>40962.108</v>
      </c>
      <c r="I13" s="56">
        <f>'мероприятия подпрограммы 1'!H25</f>
        <v>46797.440000000002</v>
      </c>
      <c r="J13" s="56">
        <f>'мероприятия подпрограммы 1'!I25</f>
        <v>22434.220130000002</v>
      </c>
      <c r="K13" s="56">
        <f>'мероприятия подпрограммы 1'!J25</f>
        <v>0</v>
      </c>
      <c r="L13" s="56">
        <f>'мероприятия подпрограммы 1'!K25</f>
        <v>0</v>
      </c>
      <c r="M13" s="134"/>
    </row>
    <row r="14" spans="1:13" ht="30.75" customHeight="1">
      <c r="A14" s="149"/>
      <c r="B14" s="36" t="s">
        <v>12</v>
      </c>
      <c r="C14" s="128"/>
      <c r="D14" s="129"/>
      <c r="E14" s="129"/>
      <c r="F14" s="129"/>
      <c r="G14" s="130"/>
      <c r="H14" s="56">
        <f>'мероприятия подпрограммы 1'!G26</f>
        <v>82264.3</v>
      </c>
      <c r="I14" s="56">
        <f>'мероприятия подпрограммы 1'!H26</f>
        <v>21802</v>
      </c>
      <c r="J14" s="56">
        <f>'мероприятия подпрограммы 1'!I26</f>
        <v>94946</v>
      </c>
      <c r="K14" s="56">
        <f>'мероприятия подпрограммы 1'!J26</f>
        <v>0</v>
      </c>
      <c r="L14" s="56">
        <f>'мероприятия подпрограммы 1'!K26</f>
        <v>0</v>
      </c>
      <c r="M14" s="37">
        <v>0</v>
      </c>
    </row>
    <row r="15" spans="1:13" ht="45" customHeight="1">
      <c r="A15" s="150" t="s">
        <v>54</v>
      </c>
      <c r="B15" s="35" t="s">
        <v>68</v>
      </c>
      <c r="C15" s="152" t="s">
        <v>65</v>
      </c>
      <c r="D15" s="153"/>
      <c r="E15" s="153"/>
      <c r="F15" s="153"/>
      <c r="G15" s="154"/>
      <c r="H15" s="56">
        <f>'мероприятия подпрограммы 1'!G32</f>
        <v>2500</v>
      </c>
      <c r="I15" s="56">
        <f>'мероприятия подпрограммы 1'!H31</f>
        <v>0</v>
      </c>
      <c r="J15" s="56">
        <f>'мероприятия подпрограммы 1'!I31</f>
        <v>9261.3978800000004</v>
      </c>
      <c r="K15" s="56">
        <f>'мероприятия подпрограммы 1'!J31</f>
        <v>18797.067780000001</v>
      </c>
      <c r="L15" s="56">
        <f>'мероприятия подпрограммы 1'!K31</f>
        <v>70000</v>
      </c>
      <c r="M15" s="158">
        <v>0</v>
      </c>
    </row>
    <row r="16" spans="1:13" ht="33" customHeight="1">
      <c r="A16" s="151"/>
      <c r="B16" s="71" t="s">
        <v>12</v>
      </c>
      <c r="C16" s="155"/>
      <c r="D16" s="156"/>
      <c r="E16" s="156"/>
      <c r="F16" s="156"/>
      <c r="G16" s="157"/>
      <c r="H16" s="56">
        <v>0</v>
      </c>
      <c r="I16" s="56">
        <v>0</v>
      </c>
      <c r="J16" s="56">
        <v>1700</v>
      </c>
      <c r="K16" s="56">
        <v>0</v>
      </c>
      <c r="L16" s="56">
        <v>0</v>
      </c>
      <c r="M16" s="159"/>
    </row>
    <row r="17" spans="1:13" ht="69.75" customHeight="1">
      <c r="A17" s="123" t="s">
        <v>67</v>
      </c>
      <c r="B17" s="26" t="s">
        <v>11</v>
      </c>
      <c r="C17" s="125" t="s">
        <v>65</v>
      </c>
      <c r="D17" s="126"/>
      <c r="E17" s="126"/>
      <c r="F17" s="126"/>
      <c r="G17" s="127"/>
      <c r="H17" s="56">
        <f>'мероприятия подпрограммы 1'!G28</f>
        <v>294.99</v>
      </c>
      <c r="I17" s="56">
        <f>'мероприятия подпрограммы 1'!H28</f>
        <v>0</v>
      </c>
      <c r="J17" s="56">
        <f>'мероприятия подпрограммы 1'!I28</f>
        <v>420.07288999999997</v>
      </c>
      <c r="K17" s="56">
        <f>'мероприятия подпрограммы 1'!J28</f>
        <v>500</v>
      </c>
      <c r="L17" s="56">
        <f>'мероприятия подпрограммы 1'!K28</f>
        <v>500</v>
      </c>
      <c r="M17" s="27">
        <v>0</v>
      </c>
    </row>
    <row r="18" spans="1:13" ht="46.5" customHeight="1">
      <c r="A18" s="124"/>
      <c r="B18" s="40" t="s">
        <v>68</v>
      </c>
      <c r="C18" s="128"/>
      <c r="D18" s="129"/>
      <c r="E18" s="129"/>
      <c r="F18" s="129"/>
      <c r="G18" s="130"/>
      <c r="H18" s="56">
        <v>0</v>
      </c>
      <c r="I18" s="56">
        <f>'мероприятия подпрограммы 1'!H29</f>
        <v>0</v>
      </c>
      <c r="J18" s="56">
        <f>'мероприятия подпрограммы 1'!I29</f>
        <v>1484.50035</v>
      </c>
      <c r="K18" s="56">
        <f>'мероприятия подпрограммы 1'!J29</f>
        <v>0</v>
      </c>
      <c r="L18" s="56">
        <f>'мероприятия подпрограммы 1'!K29</f>
        <v>0</v>
      </c>
      <c r="M18" s="41">
        <v>0</v>
      </c>
    </row>
    <row r="19" spans="1:13" ht="57" customHeight="1">
      <c r="A19" s="123" t="s">
        <v>120</v>
      </c>
      <c r="B19" s="68" t="s">
        <v>11</v>
      </c>
      <c r="C19" s="125" t="s">
        <v>64</v>
      </c>
      <c r="D19" s="126"/>
      <c r="E19" s="126"/>
      <c r="F19" s="126"/>
      <c r="G19" s="127"/>
      <c r="H19" s="56">
        <f>'мероприятия подпрограммы 1'!G34</f>
        <v>0</v>
      </c>
      <c r="I19" s="56">
        <f>'мероприятия подпрограммы 1'!H34</f>
        <v>0</v>
      </c>
      <c r="J19" s="56">
        <f>'мероприятия подпрограммы 1'!I34</f>
        <v>72</v>
      </c>
      <c r="K19" s="56">
        <f>'мероприятия подпрограммы 1'!J34</f>
        <v>0</v>
      </c>
      <c r="L19" s="56">
        <f>'мероприятия подпрограммы 1'!K34</f>
        <v>0</v>
      </c>
      <c r="M19" s="69">
        <v>0</v>
      </c>
    </row>
    <row r="20" spans="1:13" ht="72" customHeight="1">
      <c r="A20" s="124"/>
      <c r="B20" s="68" t="s">
        <v>12</v>
      </c>
      <c r="C20" s="128"/>
      <c r="D20" s="129"/>
      <c r="E20" s="129"/>
      <c r="F20" s="129"/>
      <c r="G20" s="130"/>
      <c r="H20" s="56">
        <f>'мероприятия подпрограммы 1'!G35</f>
        <v>0</v>
      </c>
      <c r="I20" s="56">
        <f>'мероприятия подпрограммы 1'!H35</f>
        <v>0</v>
      </c>
      <c r="J20" s="56">
        <f>'мероприятия подпрограммы 1'!I35</f>
        <v>6931</v>
      </c>
      <c r="K20" s="56">
        <f>'мероприятия подпрограммы 1'!J35</f>
        <v>0</v>
      </c>
      <c r="L20" s="56">
        <f>'мероприятия подпрограммы 1'!K35</f>
        <v>0</v>
      </c>
      <c r="M20" s="69">
        <v>0</v>
      </c>
    </row>
    <row r="21" spans="1:13" ht="58.5" customHeight="1">
      <c r="A21" s="47" t="s">
        <v>107</v>
      </c>
      <c r="B21" s="26" t="s">
        <v>11</v>
      </c>
      <c r="C21" s="131" t="s">
        <v>108</v>
      </c>
      <c r="D21" s="132"/>
      <c r="E21" s="132"/>
      <c r="F21" s="132"/>
      <c r="G21" s="133"/>
      <c r="H21" s="56">
        <f>'мероприятия подпрограммы 1'!G39</f>
        <v>7847.6500000000005</v>
      </c>
      <c r="I21" s="56">
        <f>'мероприятия подпрограммы 1'!H39</f>
        <v>1030.3206299999999</v>
      </c>
      <c r="J21" s="56">
        <f>'мероприятия подпрограммы 1'!I39</f>
        <v>0</v>
      </c>
      <c r="K21" s="56">
        <f>'мероприятия подпрограммы 1'!J39</f>
        <v>0</v>
      </c>
      <c r="L21" s="56">
        <f>'мероприятия подпрограммы 1'!K39</f>
        <v>0</v>
      </c>
      <c r="M21" s="27">
        <v>0</v>
      </c>
    </row>
  </sheetData>
  <mergeCells count="22">
    <mergeCell ref="G1:M2"/>
    <mergeCell ref="A3:M4"/>
    <mergeCell ref="A5:A6"/>
    <mergeCell ref="B5:B6"/>
    <mergeCell ref="C5:G5"/>
    <mergeCell ref="H5:L5"/>
    <mergeCell ref="M5:M6"/>
    <mergeCell ref="A17:A18"/>
    <mergeCell ref="C17:G18"/>
    <mergeCell ref="C21:G21"/>
    <mergeCell ref="M7:M9"/>
    <mergeCell ref="M12:M13"/>
    <mergeCell ref="C10:G14"/>
    <mergeCell ref="C7:G9"/>
    <mergeCell ref="A7:A9"/>
    <mergeCell ref="A10:A11"/>
    <mergeCell ref="A12:A14"/>
    <mergeCell ref="A19:A20"/>
    <mergeCell ref="C19:G20"/>
    <mergeCell ref="A15:A16"/>
    <mergeCell ref="C15:G16"/>
    <mergeCell ref="M15:M16"/>
  </mergeCells>
  <pageMargins left="0.19685039370078741" right="0.19685039370078741" top="0.27559055118110237" bottom="0.35433070866141736" header="0.19685039370078741" footer="0.31496062992125984"/>
  <pageSetup paperSize="9" scale="7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Паспорт подпрограммы 1</vt:lpstr>
      <vt:lpstr>мероприятия подпрограммы 1</vt:lpstr>
      <vt:lpstr>План. рез. подпрограммы 1</vt:lpstr>
      <vt:lpstr>Мет.расч. показ. подпрограммы 1</vt:lpstr>
      <vt:lpstr>Обос.фин.ресурс. подпрограмы 1</vt:lpstr>
      <vt:lpstr>'мероприятия подпрограммы 1'!Заголовки_для_печати</vt:lpstr>
      <vt:lpstr>'Мет.расч. показ. подпрограммы 1'!Заголовки_для_печати</vt:lpstr>
      <vt:lpstr>'Обос.фин.ресурс. подпрограмы 1'!Заголовки_для_печати</vt:lpstr>
      <vt:lpstr>'План. рез. подпрограммы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БесанЕС</dc:creator>
  <dc:description>exif_MSED_eab7619d5dadd487abd1829ab4ffeab1ae7e472bcadebf87852f57403ab3d7cb</dc:description>
  <cp:lastModifiedBy>Пользователь Windows</cp:lastModifiedBy>
  <cp:lastPrinted>2019-07-17T12:04:20Z</cp:lastPrinted>
  <dcterms:created xsi:type="dcterms:W3CDTF">2016-09-27T15:21:27Z</dcterms:created>
  <dcterms:modified xsi:type="dcterms:W3CDTF">2019-09-06T07:41:17Z</dcterms:modified>
</cp:coreProperties>
</file>